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r\Downloads\GDH Reports\GDH Virtual Champs 2021\"/>
    </mc:Choice>
  </mc:AlternateContent>
  <xr:revisionPtr revIDLastSave="0" documentId="13_ncr:1_{C2031651-4608-484B-83E3-EA8A3400A44B}" xr6:coauthVersionLast="46" xr6:coauthVersionMax="46" xr10:uidLastSave="{00000000-0000-0000-0000-000000000000}"/>
  <bookViews>
    <workbookView xWindow="-118" yWindow="-118" windowWidth="25370" windowHeight="13759" activeTab="3" xr2:uid="{744D3DFC-ADBD-4789-A8A5-AD5ADF256C24}"/>
  </bookViews>
  <sheets>
    <sheet name="2021 GDH Champs Overall" sheetId="1" r:id="rId1"/>
    <sheet name="2021 GDH Champs Road" sheetId="5" r:id="rId2"/>
    <sheet name="2021 GDH Champs Fell" sheetId="4" r:id="rId3"/>
    <sheet name="2021 GDH Champs Trail" sheetId="3" r:id="rId4"/>
    <sheet name="Leader Table" sheetId="6" r:id="rId5"/>
    <sheet name="Stats" sheetId="7" r:id="rId6"/>
    <sheet name="Graphs" sheetId="8" r:id="rId7"/>
  </sheets>
  <definedNames>
    <definedName name="_xlnm._FilterDatabase" localSheetId="2" hidden="1">'2021 GDH Champs Fell'!$A$3:$L$89</definedName>
    <definedName name="_xlnm._FilterDatabase" localSheetId="0" hidden="1">'2021 GDH Champs Overall'!$A$3:$AE$102</definedName>
    <definedName name="_xlnm._FilterDatabase" localSheetId="1" hidden="1">'2021 GDH Champs Road'!$A$3:$L$91</definedName>
    <definedName name="_xlnm._FilterDatabase" localSheetId="3" hidden="1">'2021 GDH Champs Trail'!$A$3:$L$78</definedName>
    <definedName name="_xlnm._FilterDatabase" localSheetId="4" hidden="1">'Leader Table'!$A$1:$F$1</definedName>
    <definedName name="_xlnm._FilterDatabase" localSheetId="5" hidden="1">Stats!$B$34:$D$34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7" l="1"/>
  <c r="D37" i="7"/>
  <c r="D36" i="7"/>
  <c r="C16" i="7"/>
  <c r="E5" i="7"/>
  <c r="G5" i="7" s="1"/>
  <c r="H5" i="7" s="1"/>
  <c r="E6" i="7"/>
  <c r="G6" i="7" s="1"/>
  <c r="H6" i="7" s="1"/>
  <c r="F3" i="7"/>
  <c r="F5" i="7"/>
  <c r="F6" i="7"/>
  <c r="F4" i="7"/>
  <c r="F12" i="7"/>
  <c r="F8" i="7"/>
  <c r="F7" i="7"/>
  <c r="F14" i="7"/>
  <c r="F9" i="7"/>
  <c r="F11" i="7"/>
  <c r="F13" i="7"/>
  <c r="F10" i="7"/>
  <c r="C31" i="7" a="1"/>
  <c r="C31" i="7" s="1"/>
  <c r="B31" i="7" a="1"/>
  <c r="B31" i="7" s="1"/>
  <c r="C30" i="7"/>
  <c r="D30" i="7" s="1"/>
  <c r="B30" i="7"/>
  <c r="D24" i="7"/>
  <c r="C24" i="7"/>
  <c r="B24" i="7"/>
  <c r="D20" i="7"/>
  <c r="D21" i="7"/>
  <c r="D22" i="7"/>
  <c r="D23" i="7"/>
  <c r="D25" i="7"/>
  <c r="D26" i="7"/>
  <c r="D27" i="7"/>
  <c r="D28" i="7"/>
  <c r="D29" i="7"/>
  <c r="D19" i="7"/>
  <c r="B16" i="7"/>
  <c r="E3" i="7"/>
  <c r="D3" i="7"/>
  <c r="D5" i="7"/>
  <c r="D6" i="7"/>
  <c r="E4" i="7"/>
  <c r="G4" i="7" s="1"/>
  <c r="H4" i="7" s="1"/>
  <c r="D4" i="7"/>
  <c r="E12" i="7"/>
  <c r="G12" i="7" s="1"/>
  <c r="H12" i="7" s="1"/>
  <c r="D12" i="7"/>
  <c r="E8" i="7"/>
  <c r="G8" i="7" s="1"/>
  <c r="H8" i="7" s="1"/>
  <c r="E7" i="7"/>
  <c r="G7" i="7" s="1"/>
  <c r="H7" i="7" s="1"/>
  <c r="D8" i="7"/>
  <c r="D7" i="7"/>
  <c r="E14" i="7"/>
  <c r="G14" i="7" s="1"/>
  <c r="H14" i="7" s="1"/>
  <c r="E9" i="7"/>
  <c r="G9" i="7" s="1"/>
  <c r="H9" i="7" s="1"/>
  <c r="E11" i="7"/>
  <c r="G11" i="7" s="1"/>
  <c r="H11" i="7" s="1"/>
  <c r="D14" i="7"/>
  <c r="E13" i="7"/>
  <c r="G13" i="7" s="1"/>
  <c r="H13" i="7" s="1"/>
  <c r="D9" i="7"/>
  <c r="D11" i="7"/>
  <c r="D10" i="7"/>
  <c r="D13" i="7"/>
  <c r="E10" i="7"/>
  <c r="G10" i="7" s="1"/>
  <c r="H10" i="7" s="1"/>
  <c r="E56" i="1"/>
  <c r="D31" i="3"/>
  <c r="E31" i="3"/>
  <c r="F31" i="3"/>
  <c r="D26" i="3"/>
  <c r="E26" i="3"/>
  <c r="F26" i="3"/>
  <c r="D16" i="3"/>
  <c r="E16" i="3"/>
  <c r="F16" i="3"/>
  <c r="D14" i="3"/>
  <c r="E14" i="3"/>
  <c r="F14" i="3"/>
  <c r="D77" i="3"/>
  <c r="E77" i="3"/>
  <c r="F77" i="3"/>
  <c r="D64" i="3"/>
  <c r="E64" i="3"/>
  <c r="F64" i="3"/>
  <c r="D16" i="7" l="1"/>
  <c r="F16" i="7"/>
  <c r="E16" i="7"/>
  <c r="G3" i="7"/>
  <c r="H3" i="7" s="1"/>
  <c r="D31" i="7"/>
  <c r="F101" i="1" l="1"/>
  <c r="F6" i="1"/>
  <c r="F7" i="1"/>
  <c r="F8" i="1"/>
  <c r="F9" i="1"/>
  <c r="F10" i="1"/>
  <c r="F11" i="1"/>
  <c r="F12" i="1"/>
  <c r="F14" i="1"/>
  <c r="F13" i="1"/>
  <c r="F17" i="1"/>
  <c r="F15" i="1"/>
  <c r="F16" i="1"/>
  <c r="F19" i="1"/>
  <c r="F18" i="1"/>
  <c r="F20" i="1"/>
  <c r="F21" i="1"/>
  <c r="F22" i="1"/>
  <c r="F23" i="1"/>
  <c r="F24" i="1"/>
  <c r="F25" i="1"/>
  <c r="F26" i="1"/>
  <c r="F27" i="1"/>
  <c r="F30" i="1"/>
  <c r="F28" i="1"/>
  <c r="F29" i="1"/>
  <c r="F31" i="1"/>
  <c r="F32" i="1"/>
  <c r="F34" i="1"/>
  <c r="F35" i="1"/>
  <c r="F36" i="1"/>
  <c r="F33" i="1"/>
  <c r="F37" i="1"/>
  <c r="F38" i="1"/>
  <c r="F39" i="1"/>
  <c r="F40" i="1"/>
  <c r="F41" i="1"/>
  <c r="F42" i="1"/>
  <c r="F43" i="1"/>
  <c r="F45" i="1"/>
  <c r="F44" i="1"/>
  <c r="F46" i="1"/>
  <c r="F47" i="1"/>
  <c r="F48" i="1"/>
  <c r="F51" i="1"/>
  <c r="F49" i="1"/>
  <c r="F50" i="1"/>
  <c r="F52" i="1"/>
  <c r="F57" i="1"/>
  <c r="F58" i="1"/>
  <c r="F53" i="1"/>
  <c r="F55" i="1"/>
  <c r="F59" i="1"/>
  <c r="F54" i="1"/>
  <c r="F56" i="1"/>
  <c r="F60" i="1"/>
  <c r="F61" i="1"/>
  <c r="F62" i="1"/>
  <c r="F63" i="1"/>
  <c r="F64" i="1"/>
  <c r="F65" i="1"/>
  <c r="F72" i="1"/>
  <c r="F69" i="1"/>
  <c r="F66" i="1"/>
  <c r="F67" i="1"/>
  <c r="F71" i="1"/>
  <c r="F68" i="1"/>
  <c r="F70" i="1"/>
  <c r="F75" i="1"/>
  <c r="F74" i="1"/>
  <c r="F73" i="1"/>
  <c r="F77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1" i="1"/>
  <c r="F93" i="1"/>
  <c r="F94" i="1"/>
  <c r="F95" i="1"/>
  <c r="F97" i="1"/>
  <c r="F96" i="1"/>
  <c r="F98" i="1"/>
  <c r="F99" i="1"/>
  <c r="F100" i="1"/>
  <c r="F5" i="1"/>
  <c r="F4" i="1"/>
  <c r="F12" i="6"/>
  <c r="D48" i="1"/>
  <c r="D21" i="5"/>
  <c r="E21" i="5"/>
  <c r="F21" i="5"/>
  <c r="E14" i="5"/>
  <c r="D14" i="5"/>
  <c r="D80" i="5"/>
  <c r="E80" i="5"/>
  <c r="F80" i="5"/>
  <c r="D19" i="5"/>
  <c r="E19" i="5"/>
  <c r="F19" i="5"/>
  <c r="D33" i="5"/>
  <c r="E33" i="5"/>
  <c r="F33" i="5"/>
  <c r="F81" i="5"/>
  <c r="E81" i="5"/>
  <c r="D81" i="5"/>
  <c r="F32" i="5"/>
  <c r="E32" i="5"/>
  <c r="D32" i="5"/>
  <c r="G95" i="1"/>
  <c r="G24" i="1"/>
  <c r="G39" i="1"/>
  <c r="G4" i="1"/>
  <c r="G43" i="1"/>
  <c r="G64" i="1"/>
  <c r="G40" i="1"/>
  <c r="G100" i="1"/>
  <c r="G101" i="1"/>
  <c r="G41" i="1"/>
  <c r="G25" i="1"/>
  <c r="G12" i="1"/>
  <c r="G5" i="1"/>
  <c r="G65" i="1"/>
  <c r="G96" i="1"/>
  <c r="G45" i="1"/>
  <c r="G83" i="1"/>
  <c r="G42" i="1"/>
  <c r="G26" i="1"/>
  <c r="G44" i="1"/>
  <c r="G14" i="1"/>
  <c r="G6" i="1"/>
  <c r="G72" i="1"/>
  <c r="G97" i="1"/>
  <c r="G85" i="1"/>
  <c r="G28" i="1"/>
  <c r="G84" i="1"/>
  <c r="G13" i="1"/>
  <c r="G47" i="1"/>
  <c r="G69" i="1"/>
  <c r="G98" i="1"/>
  <c r="G7" i="1"/>
  <c r="G27" i="1"/>
  <c r="G46" i="1"/>
  <c r="G17" i="1"/>
  <c r="G66" i="1"/>
  <c r="G87" i="1"/>
  <c r="G8" i="1"/>
  <c r="G99" i="1"/>
  <c r="G67" i="1"/>
  <c r="G15" i="1"/>
  <c r="G30" i="1"/>
  <c r="G48" i="1"/>
  <c r="G9" i="1"/>
  <c r="G88" i="1"/>
  <c r="G29" i="1"/>
  <c r="G86" i="1"/>
  <c r="G16" i="1"/>
  <c r="G71" i="1"/>
  <c r="G51" i="1"/>
  <c r="G10" i="1"/>
  <c r="G49" i="1"/>
  <c r="G31" i="1"/>
  <c r="G68" i="1"/>
  <c r="G89" i="1"/>
  <c r="G20" i="1"/>
  <c r="G70" i="1"/>
  <c r="G34" i="1"/>
  <c r="G19" i="1"/>
  <c r="G50" i="1"/>
  <c r="G90" i="1"/>
  <c r="G36" i="1"/>
  <c r="G18" i="1"/>
  <c r="G52" i="1"/>
  <c r="G74" i="1"/>
  <c r="G35" i="1"/>
  <c r="G92" i="1"/>
  <c r="G32" i="1"/>
  <c r="G73" i="1"/>
  <c r="G21" i="1"/>
  <c r="G57" i="1"/>
  <c r="G91" i="1"/>
  <c r="G33" i="1"/>
  <c r="G75" i="1"/>
  <c r="G22" i="1"/>
  <c r="G58" i="1"/>
  <c r="G93" i="1"/>
  <c r="G77" i="1"/>
  <c r="G37" i="1"/>
  <c r="G53" i="1"/>
  <c r="G23" i="1"/>
  <c r="G94" i="1"/>
  <c r="G76" i="1"/>
  <c r="G38" i="1"/>
  <c r="G55" i="1"/>
  <c r="G78" i="1"/>
  <c r="G59" i="1"/>
  <c r="G56" i="1"/>
  <c r="G79" i="1"/>
  <c r="G54" i="1"/>
  <c r="G80" i="1"/>
  <c r="G60" i="1"/>
  <c r="G61" i="1"/>
  <c r="G81" i="1"/>
  <c r="G62" i="1"/>
  <c r="G63" i="1"/>
  <c r="G11" i="1"/>
  <c r="G82" i="1"/>
  <c r="E54" i="1" l="1"/>
  <c r="E81" i="1"/>
  <c r="E60" i="1"/>
  <c r="E61" i="1"/>
  <c r="E62" i="1"/>
  <c r="E73" i="1"/>
  <c r="E91" i="1"/>
  <c r="E57" i="1"/>
  <c r="E22" i="1"/>
  <c r="E33" i="1"/>
  <c r="E75" i="1"/>
  <c r="E93" i="1"/>
  <c r="E58" i="1"/>
  <c r="E23" i="1"/>
  <c r="E37" i="1"/>
  <c r="E77" i="1"/>
  <c r="E94" i="1"/>
  <c r="E53" i="1"/>
  <c r="E38" i="1"/>
  <c r="E76" i="1"/>
  <c r="E55" i="1"/>
  <c r="E78" i="1"/>
  <c r="E59" i="1"/>
  <c r="E79" i="1"/>
  <c r="E80" i="1"/>
  <c r="E51" i="1"/>
  <c r="E20" i="1"/>
  <c r="E31" i="1"/>
  <c r="E68" i="1"/>
  <c r="E89" i="1"/>
  <c r="E49" i="1"/>
  <c r="E19" i="1"/>
  <c r="E34" i="1"/>
  <c r="E70" i="1"/>
  <c r="E90" i="1"/>
  <c r="E50" i="1"/>
  <c r="E18" i="1"/>
  <c r="E35" i="1"/>
  <c r="E36" i="1"/>
  <c r="E74" i="1"/>
  <c r="E92" i="1"/>
  <c r="E52" i="1"/>
  <c r="E21" i="1"/>
  <c r="E32" i="1"/>
  <c r="E87" i="1"/>
  <c r="E99" i="1"/>
  <c r="E46" i="1"/>
  <c r="E15" i="1"/>
  <c r="E30" i="1"/>
  <c r="E9" i="1"/>
  <c r="E67" i="1"/>
  <c r="E88" i="1"/>
  <c r="E48" i="1"/>
  <c r="E16" i="1"/>
  <c r="E29" i="1"/>
  <c r="E10" i="1"/>
  <c r="E71" i="1"/>
  <c r="E86" i="1"/>
  <c r="E72" i="1"/>
  <c r="E85" i="1"/>
  <c r="E97" i="1"/>
  <c r="E44" i="1"/>
  <c r="E13" i="1"/>
  <c r="E28" i="1"/>
  <c r="E7" i="1"/>
  <c r="E69" i="1"/>
  <c r="E84" i="1"/>
  <c r="E98" i="1"/>
  <c r="E47" i="1"/>
  <c r="E17" i="1"/>
  <c r="E27" i="1"/>
  <c r="E8" i="1"/>
  <c r="E66" i="1"/>
  <c r="E101" i="1"/>
  <c r="E43" i="1"/>
  <c r="E12" i="1"/>
  <c r="E25" i="1"/>
  <c r="E42" i="1"/>
  <c r="E5" i="1"/>
  <c r="E65" i="1"/>
  <c r="E83" i="1"/>
  <c r="E96" i="1"/>
  <c r="E45" i="1"/>
  <c r="E14" i="1"/>
  <c r="E26" i="1"/>
  <c r="E6" i="1"/>
  <c r="E11" i="1"/>
  <c r="E24" i="1"/>
  <c r="E39" i="1"/>
  <c r="E40" i="1"/>
  <c r="E41" i="1"/>
  <c r="E4" i="1"/>
  <c r="E95" i="1"/>
  <c r="E100" i="1"/>
  <c r="E82" i="1"/>
  <c r="D31" i="4" l="1"/>
  <c r="E31" i="4"/>
  <c r="F31" i="4"/>
  <c r="D71" i="4"/>
  <c r="E71" i="4"/>
  <c r="F71" i="4"/>
  <c r="D38" i="1"/>
  <c r="F79" i="4"/>
  <c r="E79" i="4"/>
  <c r="D79" i="4"/>
  <c r="F7" i="4"/>
  <c r="E7" i="4"/>
  <c r="D7" i="4"/>
  <c r="F87" i="4"/>
  <c r="E87" i="4"/>
  <c r="D87" i="4"/>
  <c r="F27" i="4"/>
  <c r="E27" i="4"/>
  <c r="D27" i="4"/>
  <c r="F75" i="4"/>
  <c r="E75" i="4"/>
  <c r="D75" i="4"/>
  <c r="F50" i="4"/>
  <c r="E50" i="4"/>
  <c r="D50" i="4"/>
  <c r="F6" i="4"/>
  <c r="F44" i="4"/>
  <c r="E6" i="4"/>
  <c r="E44" i="4"/>
  <c r="D6" i="4"/>
  <c r="D44" i="4"/>
  <c r="D60" i="1"/>
  <c r="D8" i="1"/>
  <c r="E53" i="4"/>
  <c r="E63" i="4"/>
  <c r="E54" i="4"/>
  <c r="E69" i="4"/>
  <c r="E55" i="4"/>
  <c r="E56" i="4"/>
  <c r="F53" i="4"/>
  <c r="F63" i="4"/>
  <c r="F54" i="4"/>
  <c r="F69" i="4"/>
  <c r="F55" i="4"/>
  <c r="F56" i="4"/>
  <c r="E35" i="4"/>
  <c r="E73" i="4"/>
  <c r="E43" i="4"/>
  <c r="E26" i="4"/>
  <c r="E72" i="4"/>
  <c r="E42" i="4"/>
  <c r="E34" i="4"/>
  <c r="E66" i="4"/>
  <c r="E51" i="4"/>
  <c r="E17" i="4"/>
  <c r="E33" i="4"/>
  <c r="E67" i="4"/>
  <c r="E52" i="4"/>
  <c r="E15" i="4"/>
  <c r="E32" i="4"/>
  <c r="E68" i="4"/>
  <c r="E65" i="4"/>
  <c r="E41" i="4"/>
  <c r="E74" i="4"/>
  <c r="E20" i="4"/>
  <c r="E22" i="4"/>
  <c r="E62" i="4"/>
  <c r="E49" i="4"/>
  <c r="E14" i="4"/>
  <c r="E83" i="4"/>
  <c r="E28" i="4"/>
  <c r="E61" i="4"/>
  <c r="E40" i="4"/>
  <c r="E16" i="4"/>
  <c r="E24" i="4"/>
  <c r="E82" i="4"/>
  <c r="E60" i="4"/>
  <c r="E48" i="4"/>
  <c r="E10" i="4"/>
  <c r="E13" i="4"/>
  <c r="E25" i="4"/>
  <c r="E80" i="4"/>
  <c r="E59" i="4"/>
  <c r="E45" i="4"/>
  <c r="E9" i="4"/>
  <c r="E30" i="4"/>
  <c r="E12" i="4"/>
  <c r="E81" i="4"/>
  <c r="E58" i="4"/>
  <c r="E47" i="4"/>
  <c r="E85" i="4"/>
  <c r="E23" i="4"/>
  <c r="E19" i="4"/>
  <c r="E8" i="4"/>
  <c r="E76" i="4"/>
  <c r="E57" i="4"/>
  <c r="E46" i="4"/>
  <c r="E29" i="4"/>
  <c r="E86" i="4"/>
  <c r="E18" i="4"/>
  <c r="E5" i="4"/>
  <c r="E78" i="4"/>
  <c r="E70" i="4"/>
  <c r="E39" i="4"/>
  <c r="E36" i="4"/>
  <c r="E37" i="4"/>
  <c r="E21" i="4"/>
  <c r="E88" i="4"/>
  <c r="E11" i="4"/>
  <c r="E84" i="4"/>
  <c r="E4" i="4"/>
  <c r="E77" i="4"/>
  <c r="E64" i="4"/>
  <c r="E38" i="4"/>
  <c r="F35" i="4"/>
  <c r="F73" i="4"/>
  <c r="F43" i="4"/>
  <c r="F26" i="4"/>
  <c r="F72" i="4"/>
  <c r="F42" i="4"/>
  <c r="F34" i="4"/>
  <c r="F66" i="4"/>
  <c r="F51" i="4"/>
  <c r="F17" i="4"/>
  <c r="F33" i="4"/>
  <c r="F67" i="4"/>
  <c r="F52" i="4"/>
  <c r="F15" i="4"/>
  <c r="F32" i="4"/>
  <c r="F68" i="4"/>
  <c r="F65" i="4"/>
  <c r="F41" i="4"/>
  <c r="F74" i="4"/>
  <c r="F20" i="4"/>
  <c r="F22" i="4"/>
  <c r="F62" i="4"/>
  <c r="F49" i="4"/>
  <c r="F14" i="4"/>
  <c r="F83" i="4"/>
  <c r="F28" i="4"/>
  <c r="F61" i="4"/>
  <c r="F40" i="4"/>
  <c r="F16" i="4"/>
  <c r="F24" i="4"/>
  <c r="F82" i="4"/>
  <c r="F60" i="4"/>
  <c r="F48" i="4"/>
  <c r="F10" i="4"/>
  <c r="F13" i="4"/>
  <c r="F25" i="4"/>
  <c r="F80" i="4"/>
  <c r="F59" i="4"/>
  <c r="F45" i="4"/>
  <c r="F9" i="4"/>
  <c r="F30" i="4"/>
  <c r="F12" i="4"/>
  <c r="F81" i="4"/>
  <c r="F58" i="4"/>
  <c r="F47" i="4"/>
  <c r="F85" i="4"/>
  <c r="F23" i="4"/>
  <c r="F19" i="4"/>
  <c r="F8" i="4"/>
  <c r="F76" i="4"/>
  <c r="F57" i="4"/>
  <c r="F46" i="4"/>
  <c r="F29" i="4"/>
  <c r="F86" i="4"/>
  <c r="F18" i="4"/>
  <c r="F5" i="4"/>
  <c r="F78" i="4"/>
  <c r="F70" i="4"/>
  <c r="F39" i="4"/>
  <c r="F36" i="4"/>
  <c r="F37" i="4"/>
  <c r="F21" i="4"/>
  <c r="F88" i="4"/>
  <c r="F11" i="4"/>
  <c r="F84" i="4"/>
  <c r="F4" i="4"/>
  <c r="F77" i="4"/>
  <c r="F64" i="4"/>
  <c r="F38" i="4"/>
  <c r="D43" i="3"/>
  <c r="F57" i="3"/>
  <c r="F25" i="3"/>
  <c r="F52" i="3"/>
  <c r="F8" i="3"/>
  <c r="F9" i="3"/>
  <c r="F6" i="3"/>
  <c r="F10" i="3"/>
  <c r="F18" i="3"/>
  <c r="F19" i="3"/>
  <c r="F40" i="3"/>
  <c r="F20" i="3"/>
  <c r="F33" i="3"/>
  <c r="F60" i="3"/>
  <c r="F75" i="3"/>
  <c r="F45" i="3"/>
  <c r="F61" i="3"/>
  <c r="F67" i="3"/>
  <c r="F66" i="3"/>
  <c r="F62" i="3"/>
  <c r="F23" i="3"/>
  <c r="F78" i="3"/>
  <c r="F53" i="3"/>
  <c r="F63" i="3"/>
  <c r="F72" i="3"/>
  <c r="F24" i="3"/>
  <c r="F35" i="3"/>
  <c r="F22" i="3"/>
  <c r="F11" i="3"/>
  <c r="F68" i="3"/>
  <c r="F51" i="3"/>
  <c r="F42" i="3"/>
  <c r="F73" i="3"/>
  <c r="F48" i="3"/>
  <c r="F69" i="3"/>
  <c r="F41" i="3"/>
  <c r="F38" i="3"/>
  <c r="F43" i="3"/>
  <c r="F12" i="3"/>
  <c r="F74" i="3"/>
  <c r="F27" i="3"/>
  <c r="F47" i="3"/>
  <c r="F28" i="3"/>
  <c r="F29" i="3"/>
  <c r="F32" i="3"/>
  <c r="F44" i="3"/>
  <c r="F46" i="3"/>
  <c r="F58" i="3"/>
  <c r="F54" i="3"/>
  <c r="F37" i="3"/>
  <c r="F55" i="3"/>
  <c r="F50" i="3"/>
  <c r="F34" i="3"/>
  <c r="F36" i="3"/>
  <c r="F76" i="3"/>
  <c r="F56" i="3"/>
  <c r="F13" i="3"/>
  <c r="F65" i="3"/>
  <c r="F39" i="3"/>
  <c r="F4" i="3"/>
  <c r="F30" i="3"/>
  <c r="F49" i="3"/>
  <c r="F70" i="3"/>
  <c r="F15" i="3"/>
  <c r="F59" i="3"/>
  <c r="F7" i="3"/>
  <c r="F21" i="3"/>
  <c r="F17" i="3"/>
  <c r="F5" i="3"/>
  <c r="F71" i="3"/>
  <c r="E43" i="3"/>
  <c r="E35" i="3"/>
  <c r="E50" i="3"/>
  <c r="E34" i="3"/>
  <c r="E51" i="3"/>
  <c r="E52" i="3"/>
  <c r="E60" i="3"/>
  <c r="E42" i="3"/>
  <c r="E66" i="3"/>
  <c r="E54" i="3"/>
  <c r="E36" i="3"/>
  <c r="E37" i="3"/>
  <c r="E53" i="3"/>
  <c r="E74" i="3"/>
  <c r="E57" i="3"/>
  <c r="E55" i="3"/>
  <c r="E56" i="3"/>
  <c r="E58" i="3"/>
  <c r="E61" i="3"/>
  <c r="E4" i="3"/>
  <c r="E62" i="3"/>
  <c r="E39" i="3"/>
  <c r="E9" i="3"/>
  <c r="E5" i="3"/>
  <c r="E75" i="3"/>
  <c r="E63" i="3"/>
  <c r="E25" i="3"/>
  <c r="E78" i="3"/>
  <c r="E6" i="3"/>
  <c r="E67" i="3"/>
  <c r="E59" i="3"/>
  <c r="E38" i="3"/>
  <c r="E10" i="3"/>
  <c r="E44" i="3"/>
  <c r="E68" i="3"/>
  <c r="E76" i="3"/>
  <c r="E70" i="3"/>
  <c r="E11" i="3"/>
  <c r="E12" i="3"/>
  <c r="E19" i="3"/>
  <c r="E13" i="3"/>
  <c r="E32" i="3"/>
  <c r="E33" i="3"/>
  <c r="E23" i="3"/>
  <c r="E24" i="3"/>
  <c r="E22" i="3"/>
  <c r="E71" i="3"/>
  <c r="E15" i="3"/>
  <c r="E69" i="3"/>
  <c r="E18" i="3"/>
  <c r="E8" i="3"/>
  <c r="E20" i="3"/>
  <c r="E45" i="3"/>
  <c r="E27" i="3"/>
  <c r="E73" i="3"/>
  <c r="E28" i="3"/>
  <c r="E72" i="3"/>
  <c r="E46" i="3"/>
  <c r="E47" i="3"/>
  <c r="E29" i="3"/>
  <c r="E30" i="3"/>
  <c r="E21" i="3"/>
  <c r="E41" i="3"/>
  <c r="E48" i="3"/>
  <c r="E17" i="3"/>
  <c r="E65" i="3"/>
  <c r="E49" i="3"/>
  <c r="E7" i="3"/>
  <c r="E40" i="3"/>
  <c r="D47" i="3"/>
  <c r="D15" i="3"/>
  <c r="D19" i="3"/>
  <c r="D31" i="1"/>
  <c r="D54" i="3" l="1"/>
  <c r="D78" i="1"/>
  <c r="D22" i="3" l="1"/>
  <c r="D72" i="3"/>
  <c r="D91" i="1"/>
  <c r="D57" i="3" l="1"/>
  <c r="D21" i="3"/>
  <c r="D52" i="3"/>
  <c r="D17" i="3"/>
  <c r="D6" i="3"/>
  <c r="D11" i="3"/>
  <c r="D18" i="3"/>
  <c r="D24" i="3"/>
  <c r="D34" i="3"/>
  <c r="D23" i="3"/>
  <c r="D33" i="3"/>
  <c r="D60" i="3"/>
  <c r="D75" i="3"/>
  <c r="D40" i="3"/>
  <c r="D61" i="3"/>
  <c r="D67" i="3"/>
  <c r="D66" i="3"/>
  <c r="D62" i="3"/>
  <c r="D27" i="3"/>
  <c r="D78" i="3"/>
  <c r="D53" i="3"/>
  <c r="D63" i="3"/>
  <c r="D20" i="3"/>
  <c r="D46" i="3"/>
  <c r="D42" i="3"/>
  <c r="D36" i="3"/>
  <c r="D12" i="3"/>
  <c r="D45" i="3"/>
  <c r="D68" i="3"/>
  <c r="D51" i="3"/>
  <c r="D38" i="3"/>
  <c r="D73" i="3"/>
  <c r="D37" i="3"/>
  <c r="D69" i="3"/>
  <c r="D35" i="3"/>
  <c r="D9" i="3"/>
  <c r="D74" i="3"/>
  <c r="D29" i="3"/>
  <c r="D41" i="3"/>
  <c r="D30" i="3"/>
  <c r="D28" i="3"/>
  <c r="D32" i="3"/>
  <c r="D39" i="3"/>
  <c r="D48" i="3"/>
  <c r="D58" i="3"/>
  <c r="D49" i="3"/>
  <c r="D55" i="3"/>
  <c r="D50" i="3"/>
  <c r="D76" i="3"/>
  <c r="D56" i="3"/>
  <c r="D8" i="3"/>
  <c r="D65" i="3"/>
  <c r="D44" i="3"/>
  <c r="D4" i="3"/>
  <c r="D70" i="3"/>
  <c r="D13" i="3"/>
  <c r="D59" i="3"/>
  <c r="D7" i="3"/>
  <c r="D25" i="3"/>
  <c r="D10" i="3"/>
  <c r="D5" i="3"/>
  <c r="D71" i="3"/>
  <c r="D62" i="1"/>
  <c r="F53" i="5"/>
  <c r="F40" i="5"/>
  <c r="F41" i="5"/>
  <c r="F76" i="5"/>
  <c r="F42" i="5"/>
  <c r="F55" i="5"/>
  <c r="F47" i="5"/>
  <c r="F58" i="5"/>
  <c r="F59" i="5"/>
  <c r="F77" i="5"/>
  <c r="F61" i="5"/>
  <c r="F60" i="5"/>
  <c r="F43" i="5"/>
  <c r="F62" i="5"/>
  <c r="F49" i="5"/>
  <c r="F63" i="5"/>
  <c r="F44" i="5"/>
  <c r="F57" i="5"/>
  <c r="F4" i="5"/>
  <c r="F45" i="5"/>
  <c r="F64" i="5"/>
  <c r="F70" i="5"/>
  <c r="F65" i="5"/>
  <c r="F68" i="5"/>
  <c r="F72" i="5"/>
  <c r="F85" i="5"/>
  <c r="F86" i="5"/>
  <c r="F66" i="5"/>
  <c r="F90" i="5"/>
  <c r="F67" i="5"/>
  <c r="F29" i="5"/>
  <c r="F5" i="5"/>
  <c r="F74" i="5"/>
  <c r="F16" i="5"/>
  <c r="F51" i="5"/>
  <c r="F23" i="5"/>
  <c r="F78" i="5"/>
  <c r="F50" i="5"/>
  <c r="F6" i="5"/>
  <c r="F88" i="5"/>
  <c r="F15" i="5"/>
  <c r="F10" i="5"/>
  <c r="F46" i="5"/>
  <c r="F11" i="5"/>
  <c r="F24" i="5"/>
  <c r="F13" i="5"/>
  <c r="F69" i="5"/>
  <c r="F30" i="5"/>
  <c r="F31" i="5"/>
  <c r="F12" i="5"/>
  <c r="F89" i="5"/>
  <c r="F35" i="5"/>
  <c r="F17" i="5"/>
  <c r="F26" i="5"/>
  <c r="F87" i="5"/>
  <c r="F14" i="5"/>
  <c r="F25" i="5"/>
  <c r="F28" i="5"/>
  <c r="F27" i="5"/>
  <c r="F18" i="5"/>
  <c r="F8" i="5"/>
  <c r="F36" i="5"/>
  <c r="F79" i="5"/>
  <c r="F20" i="5"/>
  <c r="F75" i="5"/>
  <c r="F52" i="5"/>
  <c r="F71" i="5"/>
  <c r="F54" i="5"/>
  <c r="F56" i="5"/>
  <c r="F37" i="5"/>
  <c r="F73" i="5"/>
  <c r="F38" i="5"/>
  <c r="F82" i="5"/>
  <c r="F48" i="5"/>
  <c r="F9" i="5"/>
  <c r="F7" i="5"/>
  <c r="F83" i="5"/>
  <c r="F34" i="5"/>
  <c r="F91" i="5"/>
  <c r="F84" i="5"/>
  <c r="F22" i="5"/>
  <c r="F39" i="5"/>
  <c r="E55" i="5"/>
  <c r="E47" i="5"/>
  <c r="E58" i="5"/>
  <c r="E59" i="5"/>
  <c r="E77" i="5"/>
  <c r="E61" i="5"/>
  <c r="E60" i="5"/>
  <c r="E43" i="5"/>
  <c r="E62" i="5"/>
  <c r="E49" i="5"/>
  <c r="E63" i="5"/>
  <c r="E44" i="5"/>
  <c r="E57" i="5"/>
  <c r="E4" i="5"/>
  <c r="E45" i="5"/>
  <c r="E64" i="5"/>
  <c r="E70" i="5"/>
  <c r="E65" i="5"/>
  <c r="E68" i="5"/>
  <c r="E72" i="5"/>
  <c r="E85" i="5"/>
  <c r="E86" i="5"/>
  <c r="E66" i="5"/>
  <c r="E90" i="5"/>
  <c r="E67" i="5"/>
  <c r="E29" i="5"/>
  <c r="E5" i="5"/>
  <c r="E74" i="5"/>
  <c r="E16" i="5"/>
  <c r="E51" i="5"/>
  <c r="E23" i="5"/>
  <c r="E78" i="5"/>
  <c r="E50" i="5"/>
  <c r="E6" i="5"/>
  <c r="E88" i="5"/>
  <c r="E15" i="5"/>
  <c r="E10" i="5"/>
  <c r="E46" i="5"/>
  <c r="E11" i="5"/>
  <c r="E24" i="5"/>
  <c r="E13" i="5"/>
  <c r="E69" i="5"/>
  <c r="E30" i="5"/>
  <c r="E31" i="5"/>
  <c r="E12" i="5"/>
  <c r="E89" i="5"/>
  <c r="E35" i="5"/>
  <c r="E17" i="5"/>
  <c r="E26" i="5"/>
  <c r="E87" i="5"/>
  <c r="E25" i="5"/>
  <c r="E28" i="5"/>
  <c r="E27" i="5"/>
  <c r="E18" i="5"/>
  <c r="E8" i="5"/>
  <c r="E36" i="5"/>
  <c r="E79" i="5"/>
  <c r="E20" i="5"/>
  <c r="E75" i="5"/>
  <c r="E52" i="5"/>
  <c r="E71" i="5"/>
  <c r="E54" i="5"/>
  <c r="E56" i="5"/>
  <c r="E37" i="5"/>
  <c r="E73" i="5"/>
  <c r="E38" i="5"/>
  <c r="E82" i="5"/>
  <c r="E48" i="5"/>
  <c r="E9" i="5"/>
  <c r="E7" i="5"/>
  <c r="E83" i="5"/>
  <c r="E34" i="5"/>
  <c r="E91" i="5"/>
  <c r="E84" i="5"/>
  <c r="E22" i="5"/>
  <c r="E53" i="5"/>
  <c r="E40" i="5"/>
  <c r="E41" i="5"/>
  <c r="E76" i="5"/>
  <c r="E42" i="5"/>
  <c r="E39" i="5"/>
  <c r="D84" i="1"/>
  <c r="D86" i="1"/>
  <c r="D57" i="5" l="1"/>
  <c r="D55" i="5"/>
  <c r="D53" i="5"/>
  <c r="D89" i="5"/>
  <c r="D88" i="5"/>
  <c r="D72" i="5"/>
  <c r="D70" i="5"/>
  <c r="D29" i="5"/>
  <c r="D18" i="5"/>
  <c r="D17" i="5"/>
  <c r="D16" i="1"/>
  <c r="D99" i="1"/>
  <c r="D54" i="1"/>
  <c r="E63" i="1"/>
  <c r="D63" i="1"/>
  <c r="D79" i="5" l="1"/>
  <c r="D92" i="1" l="1"/>
  <c r="D87" i="1"/>
  <c r="D18" i="1"/>
  <c r="D15" i="1"/>
  <c r="D70" i="4" l="1"/>
  <c r="D81" i="1"/>
  <c r="D35" i="4" l="1"/>
  <c r="E64" i="1"/>
  <c r="D64" i="4"/>
  <c r="D77" i="4"/>
  <c r="D46" i="4"/>
  <c r="D47" i="4"/>
  <c r="D45" i="4"/>
  <c r="D57" i="4"/>
  <c r="D48" i="4"/>
  <c r="D40" i="4"/>
  <c r="D58" i="4"/>
  <c r="D78" i="4"/>
  <c r="D59" i="4"/>
  <c r="D49" i="4"/>
  <c r="D41" i="4"/>
  <c r="D60" i="4"/>
  <c r="D52" i="4"/>
  <c r="D51" i="4"/>
  <c r="D61" i="4"/>
  <c r="D42" i="4"/>
  <c r="D62" i="4"/>
  <c r="D65" i="4"/>
  <c r="D68" i="4"/>
  <c r="D4" i="4"/>
  <c r="D43" i="4"/>
  <c r="D84" i="4"/>
  <c r="D76" i="4"/>
  <c r="D67" i="4"/>
  <c r="D53" i="4"/>
  <c r="D66" i="4"/>
  <c r="D11" i="4"/>
  <c r="D54" i="4"/>
  <c r="D5" i="4"/>
  <c r="D72" i="4"/>
  <c r="D18" i="4"/>
  <c r="D81" i="4"/>
  <c r="D80" i="4"/>
  <c r="D8" i="4"/>
  <c r="D55" i="4"/>
  <c r="D88" i="4"/>
  <c r="D86" i="4"/>
  <c r="D21" i="4"/>
  <c r="D29" i="4"/>
  <c r="D73" i="4"/>
  <c r="D63" i="4"/>
  <c r="D19" i="4"/>
  <c r="D12" i="4"/>
  <c r="D23" i="4"/>
  <c r="D30" i="4"/>
  <c r="D85" i="4"/>
  <c r="D69" i="4"/>
  <c r="D82" i="4"/>
  <c r="D25" i="4"/>
  <c r="D24" i="4"/>
  <c r="D37" i="4"/>
  <c r="D9" i="4"/>
  <c r="D13" i="4"/>
  <c r="D16" i="4"/>
  <c r="D28" i="4"/>
  <c r="D22" i="4"/>
  <c r="D56" i="4"/>
  <c r="D32" i="4"/>
  <c r="D33" i="4"/>
  <c r="D83" i="4"/>
  <c r="D14" i="4"/>
  <c r="D20" i="4"/>
  <c r="D10" i="4"/>
  <c r="D34" i="4"/>
  <c r="D15" i="4"/>
  <c r="D74" i="4"/>
  <c r="D36" i="4"/>
  <c r="D26" i="4"/>
  <c r="D17" i="4"/>
  <c r="D39" i="4"/>
  <c r="D38" i="4"/>
  <c r="D39" i="5"/>
  <c r="D27" i="5"/>
  <c r="D34" i="5"/>
  <c r="D36" i="5"/>
  <c r="D20" i="5"/>
  <c r="D91" i="5"/>
  <c r="D84" i="5"/>
  <c r="D22" i="5"/>
  <c r="D75" i="5"/>
  <c r="D55" i="1"/>
  <c r="D98" i="1"/>
  <c r="D73" i="1"/>
  <c r="D76" i="1"/>
  <c r="D37" i="1"/>
  <c r="D33" i="1"/>
  <c r="D30" i="1"/>
  <c r="D32" i="1"/>
  <c r="D9" i="5" l="1"/>
  <c r="D35" i="1"/>
  <c r="D82" i="5" l="1"/>
  <c r="D90" i="1"/>
  <c r="D48" i="5" l="1"/>
  <c r="D52" i="1"/>
  <c r="D52" i="5" l="1"/>
  <c r="D40" i="5"/>
  <c r="D76" i="5"/>
  <c r="D41" i="5"/>
  <c r="D58" i="5"/>
  <c r="D59" i="5"/>
  <c r="D77" i="5"/>
  <c r="D47" i="5"/>
  <c r="D61" i="5"/>
  <c r="D54" i="5"/>
  <c r="D62" i="5"/>
  <c r="D60" i="5"/>
  <c r="D56" i="5"/>
  <c r="D43" i="5"/>
  <c r="D42" i="5"/>
  <c r="D44" i="5"/>
  <c r="D63" i="5"/>
  <c r="D45" i="5"/>
  <c r="D64" i="5"/>
  <c r="D4" i="5"/>
  <c r="D71" i="5"/>
  <c r="D68" i="5"/>
  <c r="D69" i="5"/>
  <c r="D67" i="5"/>
  <c r="D85" i="5"/>
  <c r="D50" i="5"/>
  <c r="D86" i="5"/>
  <c r="D90" i="5"/>
  <c r="D37" i="5"/>
  <c r="D65" i="5"/>
  <c r="D66" i="5"/>
  <c r="D73" i="5"/>
  <c r="D5" i="5"/>
  <c r="D12" i="5"/>
  <c r="D38" i="5"/>
  <c r="D78" i="5"/>
  <c r="D23" i="5"/>
  <c r="D46" i="5"/>
  <c r="D49" i="5"/>
  <c r="D74" i="5"/>
  <c r="D15" i="5"/>
  <c r="D11" i="5"/>
  <c r="D6" i="5"/>
  <c r="D24" i="5"/>
  <c r="D16" i="5"/>
  <c r="D10" i="5"/>
  <c r="D51" i="5"/>
  <c r="D7" i="5"/>
  <c r="D25" i="5"/>
  <c r="D30" i="5"/>
  <c r="D8" i="5"/>
  <c r="D13" i="5"/>
  <c r="D31" i="5"/>
  <c r="D83" i="5"/>
  <c r="D87" i="5"/>
  <c r="D26" i="5"/>
  <c r="D35" i="5"/>
  <c r="D28" i="5"/>
  <c r="D80" i="1"/>
  <c r="D44" i="1"/>
  <c r="D21" i="1"/>
  <c r="D6" i="1"/>
  <c r="D4" i="1"/>
  <c r="D82" i="1"/>
  <c r="D58" i="1"/>
  <c r="D43" i="1"/>
  <c r="D72" i="1"/>
  <c r="D65" i="1"/>
  <c r="D85" i="1"/>
  <c r="D53" i="1"/>
  <c r="D47" i="1"/>
  <c r="D69" i="1"/>
  <c r="D66" i="1"/>
  <c r="D64" i="1"/>
  <c r="D61" i="1"/>
  <c r="D51" i="1"/>
  <c r="D68" i="1"/>
  <c r="D46" i="1"/>
  <c r="D71" i="1"/>
  <c r="D77" i="1"/>
  <c r="D74" i="1"/>
  <c r="D75" i="1"/>
  <c r="D97" i="1"/>
  <c r="D59" i="1"/>
  <c r="D95" i="1"/>
  <c r="D100" i="1"/>
  <c r="D41" i="1"/>
  <c r="D70" i="1"/>
  <c r="D67" i="1"/>
  <c r="D79" i="1"/>
  <c r="D19" i="1"/>
  <c r="D42" i="1"/>
  <c r="D89" i="1"/>
  <c r="D24" i="1"/>
  <c r="D49" i="1"/>
  <c r="D57" i="1"/>
  <c r="D83" i="1"/>
  <c r="D20" i="1"/>
  <c r="D13" i="1"/>
  <c r="D5" i="1"/>
  <c r="D29" i="1"/>
  <c r="D14" i="1"/>
  <c r="D17" i="1"/>
  <c r="D56" i="1"/>
  <c r="D9" i="1"/>
  <c r="D7" i="1"/>
  <c r="D25" i="1"/>
  <c r="D10" i="1"/>
  <c r="D34" i="1"/>
  <c r="D11" i="1"/>
  <c r="D93" i="1"/>
  <c r="D96" i="1"/>
  <c r="D27" i="1"/>
  <c r="D39" i="1"/>
  <c r="D28" i="1"/>
  <c r="D26" i="1"/>
  <c r="D36" i="1"/>
  <c r="D40" i="1"/>
  <c r="D12" i="1"/>
  <c r="D22" i="1"/>
  <c r="D101" i="1"/>
  <c r="D94" i="1"/>
  <c r="D23" i="1"/>
  <c r="D45" i="1"/>
  <c r="D88" i="1"/>
  <c r="D5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<sst xmlns="http://schemas.openxmlformats.org/spreadsheetml/2006/main" count="1036" uniqueCount="181">
  <si>
    <t>M50</t>
  </si>
  <si>
    <t>Name</t>
  </si>
  <si>
    <t>Total Points</t>
  </si>
  <si>
    <t>Category</t>
  </si>
  <si>
    <t>Southall J</t>
  </si>
  <si>
    <t>Cook L</t>
  </si>
  <si>
    <t xml:space="preserve">Knowles S </t>
  </si>
  <si>
    <t>Phillips S</t>
  </si>
  <si>
    <t>Budd T</t>
  </si>
  <si>
    <t>Skuse P</t>
  </si>
  <si>
    <t>Crossman S</t>
  </si>
  <si>
    <t>Watts S</t>
  </si>
  <si>
    <t>Kieras M</t>
  </si>
  <si>
    <t>Stinton D</t>
  </si>
  <si>
    <t>Bann N</t>
  </si>
  <si>
    <t>Smith C</t>
  </si>
  <si>
    <t>Knapper J</t>
  </si>
  <si>
    <t>Mather W</t>
  </si>
  <si>
    <t>Gaffney J</t>
  </si>
  <si>
    <t>Scholefield A</t>
  </si>
  <si>
    <t>Crutchley I</t>
  </si>
  <si>
    <t>Trinder I</t>
  </si>
  <si>
    <t>Crompton M</t>
  </si>
  <si>
    <t>Gavin J</t>
  </si>
  <si>
    <t>Chrystie-Lowe D</t>
  </si>
  <si>
    <t>Leaney J</t>
  </si>
  <si>
    <t>Murphy R</t>
  </si>
  <si>
    <t>Fielding F</t>
  </si>
  <si>
    <t>Swan J</t>
  </si>
  <si>
    <t>Wallroth P</t>
  </si>
  <si>
    <t>Swan P</t>
  </si>
  <si>
    <t>Rettig E</t>
  </si>
  <si>
    <t>Swan C</t>
  </si>
  <si>
    <t>Oates I</t>
  </si>
  <si>
    <t>Bowden K</t>
  </si>
  <si>
    <t>Tomlin P</t>
  </si>
  <si>
    <t>Jackson C</t>
  </si>
  <si>
    <t>Crookes T</t>
  </si>
  <si>
    <t>Swan E</t>
  </si>
  <si>
    <t>Mcmahon W</t>
  </si>
  <si>
    <t>Wydrych W</t>
  </si>
  <si>
    <t>Brack J</t>
  </si>
  <si>
    <t>Stitt, C</t>
  </si>
  <si>
    <t>Verde B</t>
  </si>
  <si>
    <t>Greenfield R</t>
  </si>
  <si>
    <t>Wasinski L</t>
  </si>
  <si>
    <t>Cleary C</t>
  </si>
  <si>
    <t>Dove J</t>
  </si>
  <si>
    <t>Williamson M</t>
  </si>
  <si>
    <t>Davis P</t>
  </si>
  <si>
    <t xml:space="preserve">Stephenson J </t>
  </si>
  <si>
    <t>Brierley C</t>
  </si>
  <si>
    <t>Peters C</t>
  </si>
  <si>
    <t>Holt A</t>
  </si>
  <si>
    <t>Ashworth R</t>
  </si>
  <si>
    <t>Palmer L</t>
  </si>
  <si>
    <t>Buckley B</t>
  </si>
  <si>
    <t>Holtey A</t>
  </si>
  <si>
    <t>Barlow L</t>
  </si>
  <si>
    <t>Barlow W</t>
  </si>
  <si>
    <t>Ellingworth D</t>
  </si>
  <si>
    <t>Beames M</t>
  </si>
  <si>
    <t>Litaba S</t>
  </si>
  <si>
    <t>Category Position</t>
  </si>
  <si>
    <t>MSenior</t>
  </si>
  <si>
    <t>M40</t>
  </si>
  <si>
    <t>FSenior</t>
  </si>
  <si>
    <t>M60</t>
  </si>
  <si>
    <t>M70</t>
  </si>
  <si>
    <t>FJunior</t>
  </si>
  <si>
    <t>F40</t>
  </si>
  <si>
    <t>F50</t>
  </si>
  <si>
    <t>F60</t>
  </si>
  <si>
    <t>F70</t>
  </si>
  <si>
    <t>MJunior</t>
  </si>
  <si>
    <t>Points</t>
  </si>
  <si>
    <t>Time</t>
  </si>
  <si>
    <t>Mar (Glossop 5)</t>
  </si>
  <si>
    <t>Apr (3 Trigs)</t>
  </si>
  <si>
    <t>May (GDH 10K)</t>
  </si>
  <si>
    <t>Jun (Round the Resers)</t>
  </si>
  <si>
    <t>Aug (Hadfield Dash)</t>
  </si>
  <si>
    <t>Jul (Glossop Skyline)</t>
  </si>
  <si>
    <t>Sep (Shelf Moor)</t>
  </si>
  <si>
    <t>Nov (Beehive 5)</t>
  </si>
  <si>
    <t>Dec (Gravy Pud)</t>
  </si>
  <si>
    <t>Anytime (Glossop Parkrun)</t>
  </si>
  <si>
    <t>Anytime (Track Mile)</t>
  </si>
  <si>
    <t>Oct (New Glossop Fell Race)</t>
  </si>
  <si>
    <t>ROAD</t>
  </si>
  <si>
    <t>FELL</t>
  </si>
  <si>
    <t>TRAIL</t>
  </si>
  <si>
    <t>ULTRA</t>
  </si>
  <si>
    <t>ANYTIME</t>
  </si>
  <si>
    <t>GDH 2021 Championships</t>
  </si>
  <si>
    <t>Sheldon R</t>
  </si>
  <si>
    <t>Riddell G</t>
  </si>
  <si>
    <t>Hamilton V</t>
  </si>
  <si>
    <t>Bridges M</t>
  </si>
  <si>
    <t>Barton Z</t>
  </si>
  <si>
    <t>Hicks N</t>
  </si>
  <si>
    <t>Bliss C</t>
  </si>
  <si>
    <t>Steckles R</t>
  </si>
  <si>
    <t>Giussani R</t>
  </si>
  <si>
    <t>Page S</t>
  </si>
  <si>
    <t>Burnett A</t>
  </si>
  <si>
    <t>Oates C</t>
  </si>
  <si>
    <t>O'Doherty R</t>
  </si>
  <si>
    <t>Amos P</t>
  </si>
  <si>
    <t>Anker R</t>
  </si>
  <si>
    <t>Clapham S</t>
  </si>
  <si>
    <t>Edmunds D</t>
  </si>
  <si>
    <t>Hamilton-Griffiths L</t>
  </si>
  <si>
    <t>Lord N</t>
  </si>
  <si>
    <t>Pennington N</t>
  </si>
  <si>
    <t>Pollard J</t>
  </si>
  <si>
    <t>Walton R</t>
  </si>
  <si>
    <t>Vernon R</t>
  </si>
  <si>
    <t>Williams A</t>
  </si>
  <si>
    <t>Stansfield J</t>
  </si>
  <si>
    <t>Cumulative Time</t>
  </si>
  <si>
    <t>No of Challenges Completed</t>
  </si>
  <si>
    <t>Huxford M</t>
  </si>
  <si>
    <t>Hawkins H</t>
  </si>
  <si>
    <t>Holme L</t>
  </si>
  <si>
    <t>Peters J</t>
  </si>
  <si>
    <t>Boorer May R</t>
  </si>
  <si>
    <t>Hamilton Griffiths L</t>
  </si>
  <si>
    <t>Jackson I</t>
  </si>
  <si>
    <t>Vernon M</t>
  </si>
  <si>
    <t>Peters P</t>
  </si>
  <si>
    <t>Ham, N</t>
  </si>
  <si>
    <t>Holt, A</t>
  </si>
  <si>
    <t>Rudd T</t>
  </si>
  <si>
    <t>Venton S</t>
  </si>
  <si>
    <t>Road</t>
  </si>
  <si>
    <t>Fell</t>
  </si>
  <si>
    <t>Trail</t>
  </si>
  <si>
    <t>Overall</t>
  </si>
  <si>
    <t>Count</t>
  </si>
  <si>
    <t>Stitt C</t>
  </si>
  <si>
    <t>Christie Lowe D</t>
  </si>
  <si>
    <t>Andrew S</t>
  </si>
  <si>
    <t>Hoffmann R</t>
  </si>
  <si>
    <t>Stephenson J</t>
  </si>
  <si>
    <t>Smith R</t>
  </si>
  <si>
    <t>NA</t>
  </si>
  <si>
    <t>No of Races Completed</t>
  </si>
  <si>
    <t>Clapham C</t>
  </si>
  <si>
    <t>F Senior</t>
  </si>
  <si>
    <t>M Senior</t>
  </si>
  <si>
    <t>Total Time</t>
  </si>
  <si>
    <t>Age Category</t>
  </si>
  <si>
    <t>No Of Participants</t>
  </si>
  <si>
    <t>Glossop 5</t>
  </si>
  <si>
    <t>3 Trigs</t>
  </si>
  <si>
    <t>GDH 10K Handicap</t>
  </si>
  <si>
    <t>Round the Resers</t>
  </si>
  <si>
    <t>Glossop Skyline</t>
  </si>
  <si>
    <t>Hadfield Dash</t>
  </si>
  <si>
    <t>Shelf Moor</t>
  </si>
  <si>
    <t>New Glossop Fell Race</t>
  </si>
  <si>
    <t>Beehive 5</t>
  </si>
  <si>
    <t>Gravy Pud</t>
  </si>
  <si>
    <t>GDH Mile</t>
  </si>
  <si>
    <t>Glossop Parkrun</t>
  </si>
  <si>
    <t>No of Female</t>
  </si>
  <si>
    <t>No of Male</t>
  </si>
  <si>
    <t>Approx Total Mileage</t>
  </si>
  <si>
    <t>Averages / Totals</t>
  </si>
  <si>
    <t>No of Qualifiers</t>
  </si>
  <si>
    <t>Total</t>
  </si>
  <si>
    <t>% Qualified</t>
  </si>
  <si>
    <t>Overall Total</t>
  </si>
  <si>
    <t>Male Total</t>
  </si>
  <si>
    <t>Female Total</t>
  </si>
  <si>
    <t>Approx Total Climb</t>
  </si>
  <si>
    <t>Average Club Pace</t>
  </si>
  <si>
    <t>Average Club Pace Decimal</t>
  </si>
  <si>
    <t>Completers Men</t>
  </si>
  <si>
    <t>Completers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</si>
</sst>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1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0" fontId="0" fillId="0" borderId="7" xfId="0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0" fontId="0" fillId="0" borderId="4" xfId="0" applyBorder="1"/>
    <xf numFmtId="0" fontId="1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6" fontId="0" fillId="0" borderId="0" xfId="0" applyNumberFormat="1" applyFill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21" fontId="0" fillId="0" borderId="7" xfId="0" applyNumberFormat="1" applyFill="1" applyBorder="1" applyAlignment="1">
      <alignment horizontal="center" vertical="center"/>
    </xf>
    <xf numFmtId="46" fontId="0" fillId="0" borderId="0" xfId="0" applyNumberFormat="1" applyAlignment="1">
      <alignment horizontal="center"/>
    </xf>
    <xf numFmtId="21" fontId="0" fillId="0" borderId="1" xfId="0" applyNumberFormat="1" applyFill="1" applyBorder="1" applyAlignment="1">
      <alignment horizontal="center"/>
    </xf>
    <xf numFmtId="21" fontId="0" fillId="0" borderId="1" xfId="0" quotePrefix="1" applyNumberForma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21" fontId="0" fillId="0" borderId="7" xfId="0" applyNumberFormat="1" applyFill="1" applyBorder="1" applyAlignment="1">
      <alignment horizontal="center"/>
    </xf>
    <xf numFmtId="0" fontId="1" fillId="0" borderId="4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21" fontId="0" fillId="0" borderId="7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0" fontId="0" fillId="3" borderId="7" xfId="0" applyFill="1" applyBorder="1"/>
    <xf numFmtId="46" fontId="0" fillId="0" borderId="1" xfId="0" applyNumberFormat="1" applyFill="1" applyBorder="1" applyAlignment="1">
      <alignment horizontal="center" vertical="center"/>
    </xf>
    <xf numFmtId="46" fontId="0" fillId="0" borderId="7" xfId="0" applyNumberFormat="1" applyFill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46" fontId="0" fillId="0" borderId="31" xfId="0" applyNumberFormat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21" fontId="0" fillId="0" borderId="5" xfId="0" applyNumberFormat="1" applyFill="1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0" borderId="36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18" xfId="0" applyFill="1" applyBorder="1"/>
    <xf numFmtId="0" fontId="0" fillId="2" borderId="2" xfId="0" applyFill="1" applyBorder="1" applyAlignment="1">
      <alignment horizontal="center" vertical="center"/>
    </xf>
    <xf numFmtId="46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21" fontId="0" fillId="2" borderId="10" xfId="0" applyNumberFormat="1" applyFill="1" applyBorder="1" applyAlignment="1">
      <alignment horizontal="center"/>
    </xf>
    <xf numFmtId="21" fontId="0" fillId="2" borderId="1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6" fontId="0" fillId="2" borderId="10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1" fontId="0" fillId="2" borderId="1" xfId="0" quotePrefix="1" applyNumberFormat="1" applyFill="1" applyBorder="1" applyAlignment="1">
      <alignment horizontal="center"/>
    </xf>
    <xf numFmtId="0" fontId="0" fillId="2" borderId="44" xfId="0" applyFill="1" applyBorder="1"/>
    <xf numFmtId="0" fontId="0" fillId="2" borderId="22" xfId="0" applyFill="1" applyBorder="1" applyAlignment="1">
      <alignment horizontal="center"/>
    </xf>
    <xf numFmtId="46" fontId="0" fillId="2" borderId="22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21" fontId="0" fillId="2" borderId="22" xfId="0" applyNumberFormat="1" applyFill="1" applyBorder="1" applyAlignment="1">
      <alignment horizontal="center"/>
    </xf>
    <xf numFmtId="21" fontId="0" fillId="2" borderId="23" xfId="0" applyNumberForma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0" fillId="2" borderId="10" xfId="0" applyFill="1" applyBorder="1" applyAlignment="1">
      <alignment horizontal="center" vertical="center"/>
    </xf>
    <xf numFmtId="46" fontId="0" fillId="2" borderId="3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21" fontId="0" fillId="2" borderId="2" xfId="0" applyNumberFormat="1" applyFill="1" applyBorder="1" applyAlignment="1">
      <alignment horizontal="center"/>
    </xf>
    <xf numFmtId="21" fontId="0" fillId="2" borderId="3" xfId="0" applyNumberFormat="1" applyFill="1" applyBorder="1" applyAlignment="1">
      <alignment horizontal="center"/>
    </xf>
    <xf numFmtId="46" fontId="0" fillId="2" borderId="3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6" fontId="0" fillId="2" borderId="32" xfId="0" applyNumberFormat="1" applyFill="1" applyBorder="1" applyAlignment="1">
      <alignment horizontal="center" vertical="center"/>
    </xf>
    <xf numFmtId="0" fontId="0" fillId="2" borderId="4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21" fontId="0" fillId="2" borderId="7" xfId="0" applyNumberFormat="1" applyFill="1" applyBorder="1" applyAlignment="1">
      <alignment horizontal="center"/>
    </xf>
    <xf numFmtId="21" fontId="0" fillId="2" borderId="8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2" fontId="0" fillId="0" borderId="0" xfId="0" applyNumberFormat="1"/>
    <xf numFmtId="45" fontId="0" fillId="0" borderId="0" xfId="0" applyNumberFormat="1"/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46" fontId="0" fillId="4" borderId="1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21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21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21" fontId="0" fillId="4" borderId="11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 vertical="center"/>
    </xf>
    <xf numFmtId="21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1" fontId="0" fillId="4" borderId="0" xfId="0" applyNumberFormat="1" applyFill="1" applyBorder="1" applyAlignment="1">
      <alignment horizontal="center" vertical="center"/>
    </xf>
    <xf numFmtId="21" fontId="0" fillId="4" borderId="1" xfId="0" quotePrefix="1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6" fontId="0" fillId="4" borderId="31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% Qualified (Overall Champs)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Stats!$D$18</c:f>
              <c:strCache>
                <c:ptCount val="1"/>
                <c:pt idx="0">
                  <c:v>% Qualified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5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98B4-4CD2-9706-8EA977EEC576}"/>
              </c:ext>
            </c:extLst>
          </c:dPt>
          <c:dPt>
            <c:idx val="11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98B4-4CD2-9706-8EA977EEC576}"/>
              </c:ext>
            </c:extLst>
          </c:dPt>
          <c:cat>
            <c:strRef>
              <c:f>Stats!$A$19:$A$30</c:f>
              <c:strCache>
                <c:ptCount val="12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Female Total</c:v>
                </c:pt>
                <c:pt idx="6">
                  <c:v>M Senior</c:v>
                </c:pt>
                <c:pt idx="7">
                  <c:v>M40</c:v>
                </c:pt>
                <c:pt idx="8">
                  <c:v>M50</c:v>
                </c:pt>
                <c:pt idx="9">
                  <c:v>M60</c:v>
                </c:pt>
                <c:pt idx="10">
                  <c:v>M70</c:v>
                </c:pt>
                <c:pt idx="11">
                  <c:v>Male Total</c:v>
                </c:pt>
              </c:strCache>
            </c:strRef>
          </c:cat>
          <c:val>
            <c:numRef>
              <c:f>Stats!$D$19:$D$30</c:f>
              <c:numCache>
                <c:formatCode>0</c:formatCode>
                <c:ptCount val="12"/>
                <c:pt idx="0">
                  <c:v>57.142857142857139</c:v>
                </c:pt>
                <c:pt idx="1">
                  <c:v>69.230769230769226</c:v>
                </c:pt>
                <c:pt idx="2">
                  <c:v>60</c:v>
                </c:pt>
                <c:pt idx="3">
                  <c:v>100</c:v>
                </c:pt>
                <c:pt idx="4">
                  <c:v>100</c:v>
                </c:pt>
                <c:pt idx="5">
                  <c:v>64.86486486486487</c:v>
                </c:pt>
                <c:pt idx="6">
                  <c:v>47.619047619047613</c:v>
                </c:pt>
                <c:pt idx="7">
                  <c:v>66.666666666666657</c:v>
                </c:pt>
                <c:pt idx="8">
                  <c:v>46.153846153846153</c:v>
                </c:pt>
                <c:pt idx="9">
                  <c:v>80</c:v>
                </c:pt>
                <c:pt idx="10">
                  <c:v>100</c:v>
                </c:pt>
                <c:pt idx="11">
                  <c:v>56.896551724137936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4-4CD2-9706-8EA977EE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73955263"/>
        <c:axId val="973955679"/>
      </c:barChart>
      <c:catAx>
        <c:axId val="9739552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55679"/>
        <c:crosses val="autoZero"/>
        <c:auto val="1"/>
        <c:lblAlgn val="ctr"/>
        <c:lblOffset val="100"/>
        <c:noMultiLvlLbl val="0"/>
      </c:catAx>
      <c:valAx>
        <c:axId val="97395567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5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Completers of Individual Disciplines (All 3 Races)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50962379702535E-2"/>
          <c:y val="0.14415974044911051"/>
          <c:w val="0.87589348206474194"/>
          <c:h val="0.7054855643044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Stats!$A$35</c:f>
              <c:strCache>
                <c:ptCount val="1"/>
                <c:pt idx="0">
                  <c:v>Road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Stats!$B$34:$D$34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Stats!$B$35:$D$35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9-4385-955D-91D9E6E07041}"/>
            </c:ext>
          </c:extLst>
        </c:ser>
        <c:ser>
          <c:idx val="1"/>
          <c:order val="1"/>
          <c:tx>
            <c:strRef>
              <c:f>Stats!$A$36</c:f>
              <c:strCache>
                <c:ptCount val="1"/>
                <c:pt idx="0">
                  <c:v>Fell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Stats!$B$34:$D$34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Stats!$B$36:$D$36</c:f>
              <c:numCache>
                <c:formatCode>General</c:formatCode>
                <c:ptCount val="3"/>
                <c:pt idx="0">
                  <c:v>24</c:v>
                </c:pt>
                <c:pt idx="1">
                  <c:v>16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9-4385-955D-91D9E6E07041}"/>
            </c:ext>
          </c:extLst>
        </c:ser>
        <c:ser>
          <c:idx val="2"/>
          <c:order val="2"/>
          <c:tx>
            <c:strRef>
              <c:f>Stats!$A$37</c:f>
              <c:strCache>
                <c:ptCount val="1"/>
                <c:pt idx="0">
                  <c:v>Trail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Stats!$B$34:$D$34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Stats!$B$37:$D$37</c:f>
              <c:numCache>
                <c:formatCode>General</c:formatCode>
                <c:ptCount val="3"/>
                <c:pt idx="0">
                  <c:v>25</c:v>
                </c:pt>
                <c:pt idx="1">
                  <c:v>18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9-4385-955D-91D9E6E07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806931679"/>
        <c:axId val="806932511"/>
      </c:barChart>
      <c:catAx>
        <c:axId val="80693167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32511"/>
        <c:crosses val="autoZero"/>
        <c:auto val="1"/>
        <c:lblAlgn val="ctr"/>
        <c:lblOffset val="100"/>
        <c:noMultiLvlLbl val="0"/>
      </c:catAx>
      <c:valAx>
        <c:axId val="8069325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3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53543307086613"/>
          <c:y val="0.17634259259259263"/>
          <c:w val="0.27233724013137528"/>
          <c:h val="7.1599639245274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Average Club Pace, Mins / Mile</a:t>
            </a:r>
          </a:p>
        </c:rich>
      </c:tx>
      <c:layout>
        <c:manualLayout>
          <c:xMode val="edge"/>
          <c:yMode val="edge"/>
          <c:x val="0.24967605965990347"/>
          <c:y val="2.5287357466166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Stats!$H$2</c:f>
              <c:strCache>
                <c:ptCount val="1"/>
                <c:pt idx="0">
                  <c:v>Average Club Pace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Stats!$H$3:$H$14</c:f>
              <c:numCache>
                <c:formatCode>mm:ss</c:formatCode>
                <c:ptCount val="12"/>
                <c:pt idx="0">
                  <c:v>4.6768707482993197E-3</c:v>
                </c:pt>
                <c:pt idx="1">
                  <c:v>5.8721405228758161E-3</c:v>
                </c:pt>
                <c:pt idx="2">
                  <c:v>5.383613782051282E-3</c:v>
                </c:pt>
                <c:pt idx="3">
                  <c:v>7.6486013986013981E-3</c:v>
                </c:pt>
                <c:pt idx="4">
                  <c:v>5.860491709548314E-3</c:v>
                </c:pt>
                <c:pt idx="5">
                  <c:v>8.9188453159041396E-3</c:v>
                </c:pt>
                <c:pt idx="6">
                  <c:v>5.5555555555555558E-3</c:v>
                </c:pt>
                <c:pt idx="7">
                  <c:v>5.5365296803652963E-3</c:v>
                </c:pt>
                <c:pt idx="8">
                  <c:v>5.5669234472797294E-3</c:v>
                </c:pt>
                <c:pt idx="9">
                  <c:v>1.2116355866355866E-2</c:v>
                </c:pt>
                <c:pt idx="10">
                  <c:v>8.2407407407407412E-3</c:v>
                </c:pt>
                <c:pt idx="11">
                  <c:v>1.1610243055555556E-2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6-4F24-ACD8-CE2E79E92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03690367"/>
        <c:axId val="803673311"/>
      </c:barChart>
      <c:catAx>
        <c:axId val="803690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673311"/>
        <c:crosses val="autoZero"/>
        <c:auto val="1"/>
        <c:lblAlgn val="ctr"/>
        <c:lblOffset val="100"/>
        <c:noMultiLvlLbl val="0"/>
      </c:catAx>
      <c:valAx>
        <c:axId val="80367331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:ss" sourceLinked="1"/>
        <c:majorTickMark val="none"/>
        <c:minorTickMark val="none"/>
        <c:tickLblPos val="nextTo"/>
        <c:crossAx val="80369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Club Total Time per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Stats!$D$2</c:f>
              <c:strCache>
                <c:ptCount val="1"/>
                <c:pt idx="0">
                  <c:v>Total Time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C-48AD-912A-00A5946F6F11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C-48AD-912A-00A5946F6F11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C-48AD-912A-00A5946F6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Stats!$D$3:$D$14</c:f>
              <c:numCache>
                <c:formatCode>[h]:mm:ss</c:formatCode>
                <c:ptCount val="12"/>
                <c:pt idx="0">
                  <c:v>0.23111111111111116</c:v>
                </c:pt>
                <c:pt idx="1">
                  <c:v>0.95468750000000002</c:v>
                </c:pt>
                <c:pt idx="2">
                  <c:v>0.88767361111111109</c:v>
                </c:pt>
                <c:pt idx="3">
                  <c:v>2.1842476851851851</c:v>
                </c:pt>
                <c:pt idx="4">
                  <c:v>1.6990393518518518</c:v>
                </c:pt>
                <c:pt idx="5">
                  <c:v>2.7323495370370372</c:v>
                </c:pt>
                <c:pt idx="6">
                  <c:v>1.8211921296296298</c:v>
                </c:pt>
                <c:pt idx="7">
                  <c:v>2.0161226851851848</c:v>
                </c:pt>
                <c:pt idx="8">
                  <c:v>2.3158449074074072</c:v>
                </c:pt>
                <c:pt idx="9">
                  <c:v>10.392615740740741</c:v>
                </c:pt>
                <c:pt idx="10">
                  <c:v>7.4108101851851851</c:v>
                </c:pt>
                <c:pt idx="11">
                  <c:v>11.145798611111111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C-48AD-912A-00A5946F6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806928767"/>
        <c:axId val="806933343"/>
      </c:barChart>
      <c:catAx>
        <c:axId val="80692876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33343"/>
        <c:crosses val="autoZero"/>
        <c:auto val="1"/>
        <c:lblAlgn val="ctr"/>
        <c:lblOffset val="100"/>
        <c:noMultiLvlLbl val="0"/>
      </c:catAx>
      <c:valAx>
        <c:axId val="8069333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crossAx val="80692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Club Total Time per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Stats!$D$2</c:f>
              <c:strCache>
                <c:ptCount val="1"/>
                <c:pt idx="0">
                  <c:v>Total Time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4E7-AFC0-3B025B35E35E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C-44E7-AFC0-3B025B35E35E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C-44E7-AFC0-3B025B35E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Stats!$D$3:$D$14</c:f>
              <c:numCache>
                <c:formatCode>[h]:mm:ss</c:formatCode>
                <c:ptCount val="12"/>
                <c:pt idx="0">
                  <c:v>0.23111111111111116</c:v>
                </c:pt>
                <c:pt idx="1">
                  <c:v>0.95468750000000002</c:v>
                </c:pt>
                <c:pt idx="2">
                  <c:v>0.88767361111111109</c:v>
                </c:pt>
                <c:pt idx="3">
                  <c:v>2.1842476851851851</c:v>
                </c:pt>
                <c:pt idx="4">
                  <c:v>1.6990393518518518</c:v>
                </c:pt>
                <c:pt idx="5">
                  <c:v>2.7323495370370372</c:v>
                </c:pt>
                <c:pt idx="6">
                  <c:v>1.8211921296296298</c:v>
                </c:pt>
                <c:pt idx="7">
                  <c:v>2.0161226851851848</c:v>
                </c:pt>
                <c:pt idx="8">
                  <c:v>2.3158449074074072</c:v>
                </c:pt>
                <c:pt idx="9">
                  <c:v>10.392615740740741</c:v>
                </c:pt>
                <c:pt idx="10">
                  <c:v>7.4108101851851851</c:v>
                </c:pt>
                <c:pt idx="11">
                  <c:v>11.145798611111111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0C-44E7-AFC0-3B025B35E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806928767"/>
        <c:axId val="806933343"/>
      </c:barChart>
      <c:catAx>
        <c:axId val="80692876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33343"/>
        <c:crosses val="autoZero"/>
        <c:auto val="1"/>
        <c:lblAlgn val="ctr"/>
        <c:lblOffset val="100"/>
        <c:noMultiLvlLbl val="0"/>
      </c:catAx>
      <c:valAx>
        <c:axId val="8069333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crossAx val="80692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Number of Participants M/F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Stats!$B$2</c:f>
              <c:strCache>
                <c:ptCount val="1"/>
                <c:pt idx="0">
                  <c:v>No of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Stats!$B$3:$B$14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23</c:v>
                </c:pt>
                <c:pt idx="4">
                  <c:v>20</c:v>
                </c:pt>
                <c:pt idx="5">
                  <c:v>21</c:v>
                </c:pt>
                <c:pt idx="6">
                  <c:v>25</c:v>
                </c:pt>
                <c:pt idx="7">
                  <c:v>29</c:v>
                </c:pt>
                <c:pt idx="8">
                  <c:v>26</c:v>
                </c:pt>
                <c:pt idx="9">
                  <c:v>20</c:v>
                </c:pt>
                <c:pt idx="10">
                  <c:v>30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1-4789-9D82-5C81164DFAE8}"/>
            </c:ext>
          </c:extLst>
        </c:ser>
        <c:ser>
          <c:idx val="1"/>
          <c:order val="1"/>
          <c:tx>
            <c:strRef>
              <c:f>Stats!$C$2</c:f>
              <c:strCache>
                <c:ptCount val="1"/>
                <c:pt idx="0">
                  <c:v>No of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Stats!$C$3:$C$14</c:f>
              <c:numCache>
                <c:formatCode>General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31</c:v>
                </c:pt>
                <c:pt idx="3">
                  <c:v>29</c:v>
                </c:pt>
                <c:pt idx="4">
                  <c:v>33</c:v>
                </c:pt>
                <c:pt idx="5">
                  <c:v>30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19</c:v>
                </c:pt>
                <c:pt idx="10">
                  <c:v>45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1-4789-9D82-5C81164D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785750831"/>
        <c:axId val="785754159"/>
      </c:barChart>
      <c:catAx>
        <c:axId val="785750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54159"/>
        <c:crosses val="autoZero"/>
        <c:auto val="1"/>
        <c:lblAlgn val="ctr"/>
        <c:lblOffset val="100"/>
        <c:noMultiLvlLbl val="0"/>
      </c:catAx>
      <c:valAx>
        <c:axId val="785754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5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Club Mileage per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Stats!$E$2</c:f>
              <c:strCache>
                <c:ptCount val="1"/>
                <c:pt idx="0">
                  <c:v>Approx Total Mileage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Stats!$E$3:$E$14</c:f>
              <c:numCache>
                <c:formatCode>0</c:formatCode>
                <c:ptCount val="12"/>
                <c:pt idx="0">
                  <c:v>49</c:v>
                </c:pt>
                <c:pt idx="1">
                  <c:v>163.20000000000002</c:v>
                </c:pt>
                <c:pt idx="2">
                  <c:v>166.4</c:v>
                </c:pt>
                <c:pt idx="3">
                  <c:v>286</c:v>
                </c:pt>
                <c:pt idx="4">
                  <c:v>291.5</c:v>
                </c:pt>
                <c:pt idx="5">
                  <c:v>306</c:v>
                </c:pt>
                <c:pt idx="6">
                  <c:v>330</c:v>
                </c:pt>
                <c:pt idx="7">
                  <c:v>365</c:v>
                </c:pt>
                <c:pt idx="8">
                  <c:v>415.40000000000003</c:v>
                </c:pt>
                <c:pt idx="9">
                  <c:v>858</c:v>
                </c:pt>
                <c:pt idx="10">
                  <c:v>900</c:v>
                </c:pt>
                <c:pt idx="11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06B-8683-AA95F282C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87421631"/>
        <c:axId val="687422047"/>
      </c:barChart>
      <c:catAx>
        <c:axId val="68742163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22047"/>
        <c:crosses val="autoZero"/>
        <c:auto val="1"/>
        <c:lblAlgn val="ctr"/>
        <c:lblOffset val="100"/>
        <c:noMultiLvlLbl val="0"/>
      </c:catAx>
      <c:valAx>
        <c:axId val="6874220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8742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Club Climb per Race (ft)</a:t>
            </a:r>
          </a:p>
        </c:rich>
      </c:tx>
      <c:layout>
        <c:manualLayout>
          <c:xMode val="edge"/>
          <c:yMode val="edge"/>
          <c:x val="0.341572031421770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Stats!$F$2</c:f>
              <c:strCache>
                <c:ptCount val="1"/>
                <c:pt idx="0">
                  <c:v>Approx Total Climb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A-4FBA-B3EB-C9B0CFABFB44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A-4FBA-B3EB-C9B0CFABFB44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A-4FBA-B3EB-C9B0CFABF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GDH Mile</c:v>
                </c:pt>
                <c:pt idx="1">
                  <c:v>Beehive 5</c:v>
                </c:pt>
                <c:pt idx="2">
                  <c:v>Glossop Parkrun</c:v>
                </c:pt>
                <c:pt idx="3">
                  <c:v>Gravy Pud</c:v>
                </c:pt>
                <c:pt idx="4">
                  <c:v>Hadfield Dash</c:v>
                </c:pt>
                <c:pt idx="5">
                  <c:v>Shelf Moor</c:v>
                </c:pt>
                <c:pt idx="6">
                  <c:v>Round the Resers</c:v>
                </c:pt>
                <c:pt idx="7">
                  <c:v>Glossop 5</c:v>
                </c:pt>
                <c:pt idx="8">
                  <c:v>GDH 10K Handicap</c:v>
                </c:pt>
                <c:pt idx="9">
                  <c:v>New Glossop Fell Race</c:v>
                </c:pt>
                <c:pt idx="10">
                  <c:v>3 Trigs</c:v>
                </c:pt>
                <c:pt idx="11">
                  <c:v>Glossop Skyline</c:v>
                </c:pt>
              </c:strCache>
            </c:strRef>
          </c:cat>
          <c:val>
            <c:numRef>
              <c:f>Stats!$F$3:$F$14</c:f>
              <c:numCache>
                <c:formatCode>#,##0</c:formatCode>
                <c:ptCount val="12"/>
                <c:pt idx="0">
                  <c:v>2450</c:v>
                </c:pt>
                <c:pt idx="1">
                  <c:v>17850</c:v>
                </c:pt>
                <c:pt idx="2">
                  <c:v>6760</c:v>
                </c:pt>
                <c:pt idx="3">
                  <c:v>52000</c:v>
                </c:pt>
                <c:pt idx="4">
                  <c:v>13250</c:v>
                </c:pt>
                <c:pt idx="5">
                  <c:v>71400</c:v>
                </c:pt>
                <c:pt idx="6">
                  <c:v>14850</c:v>
                </c:pt>
                <c:pt idx="7">
                  <c:v>24090</c:v>
                </c:pt>
                <c:pt idx="8">
                  <c:v>33500</c:v>
                </c:pt>
                <c:pt idx="9">
                  <c:v>156000</c:v>
                </c:pt>
                <c:pt idx="10">
                  <c:v>165000</c:v>
                </c:pt>
                <c:pt idx="11">
                  <c:v>155200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A-4FBA-B3EB-C9B0CFABFB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809722751"/>
        <c:axId val="809723167"/>
      </c:barChart>
      <c:catAx>
        <c:axId val="80972275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723167"/>
        <c:crosses val="autoZero"/>
        <c:auto val="1"/>
        <c:lblAlgn val="ctr"/>
        <c:lblOffset val="100"/>
        <c:noMultiLvlLbl val="0"/>
      </c:catAx>
      <c:valAx>
        <c:axId val="80972316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0972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Age Category Participation</a:t>
            </a:r>
            <a:r>
              <a:rPr lang="en-GB" sz="1800" baseline="0"/>
              <a:t> &amp; Qualification (Overall)</a:t>
            </a:r>
            <a:endParaRPr lang="en-GB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Stats!$B$18</c:f>
              <c:strCache>
                <c:ptCount val="1"/>
                <c:pt idx="0">
                  <c:v>No Of Participants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(Stats!$A$19:$A$23,Stats!$A$25:$A$29)</c:f>
              <c:strCache>
                <c:ptCount val="10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</c:strCache>
            </c:strRef>
          </c:cat>
          <c:val>
            <c:numRef>
              <c:f>(Stats!$B$19:$B$23,Stats!$B$25:$B$29)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21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C-4E78-B9E7-1842E3D46E8C}"/>
            </c:ext>
          </c:extLst>
        </c:ser>
        <c:ser>
          <c:idx val="1"/>
          <c:order val="1"/>
          <c:tx>
            <c:strRef>
              <c:f>Stats!$C$18</c:f>
              <c:strCache>
                <c:ptCount val="1"/>
                <c:pt idx="0">
                  <c:v>No of Qualifiers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(Stats!$A$19:$A$23,Stats!$A$25:$A$29)</c:f>
              <c:strCache>
                <c:ptCount val="10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</c:strCache>
            </c:strRef>
          </c:cat>
          <c:val>
            <c:numRef>
              <c:f>(Stats!$C$19:$C$23,Stats!$C$25:$C$29)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C-4E78-B9E7-1842E3D4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826065935"/>
        <c:axId val="826063439"/>
      </c:barChart>
      <c:catAx>
        <c:axId val="826065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063439"/>
        <c:crosses val="autoZero"/>
        <c:auto val="1"/>
        <c:lblAlgn val="ctr"/>
        <c:lblOffset val="100"/>
        <c:noMultiLvlLbl val="0"/>
      </c:catAx>
      <c:valAx>
        <c:axId val="8260634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06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Qualifiers BY AGE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Stats!$C$18</c:f>
              <c:strCache>
                <c:ptCount val="1"/>
                <c:pt idx="0">
                  <c:v>No of Qualifiers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21-4355-934D-984D58819D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21-4355-934D-984D58819D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21-4355-934D-984D58819D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21-4355-934D-984D58819D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21-4355-934D-984D58819D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B21-4355-934D-984D58819D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B21-4355-934D-984D58819D8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B21-4355-934D-984D58819D8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B21-4355-934D-984D58819D8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B21-4355-934D-984D58819D8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21-4355-934D-984D58819D8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21-4355-934D-984D58819D8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21-4355-934D-984D58819D8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21-4355-934D-984D58819D8C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52E6B9-08C9-418B-8563-EABDBD90A70A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21-4355-934D-984D58819D8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21-4355-934D-984D58819D8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B21-4355-934D-984D58819D8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B21-4355-934D-984D58819D8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B21-4355-934D-984D58819D8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B21-4355-934D-984D58819D8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(Stats!$A$19:$A$23,Stats!$A$25:$A$29)</c:f>
              <c:strCache>
                <c:ptCount val="10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</c:strCache>
            </c:strRef>
          </c:cat>
          <c:val>
            <c:numRef>
              <c:f>(Stats!$C$19:$C$23,Stats!$C$25:$C$29)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21-4355-934D-984D58819D8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Participants BY AGE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Stats!$B$18</c:f>
              <c:strCache>
                <c:ptCount val="1"/>
                <c:pt idx="0">
                  <c:v>No Of Participants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15-48A6-9247-E70FAF29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15-48A6-9247-E70FAF29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15-48A6-9247-E70FAF29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15-48A6-9247-E70FAF298F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15-48A6-9247-E70FAF298F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15-48A6-9247-E70FAF298F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15-48A6-9247-E70FAF298F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15-48A6-9247-E70FAF298F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15-48A6-9247-E70FAF298F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515-48A6-9247-E70FAF298FA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15-48A6-9247-E70FAF298F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15-48A6-9247-E70FAF298FA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15-48A6-9247-E70FAF298FA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515-48A6-9247-E70FAF298FA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515-48A6-9247-E70FAF298FA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515-48A6-9247-E70FAF298F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515-48A6-9247-E70FAF298FA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B515-48A6-9247-E70FAF298FA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B515-48A6-9247-E70FAF298FA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B515-48A6-9247-E70FAF298FA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(Stats!$A$19:$A$23,Stats!$A$25:$A$29)</c:f>
              <c:strCache>
                <c:ptCount val="10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</c:strCache>
            </c:strRef>
          </c:cat>
          <c:val>
            <c:numRef>
              <c:f>(Stats!$B$19:$B$23,Stats!$B$25:$B$29)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21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15-48A6-9247-E70FAF298FA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121225</xdr:colOff>
      <xdr:row>25</xdr:row>
      <xdr:rowOff>152399</xdr:rowOff>
    </xdr:from>
    <xdr:to>
      <xdr:col>19</xdr:col>
      <xdr:colOff>540328</xdr:colOff>
      <xdr:row>52</xdr:row>
      <xdr:rowOff>69272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0906C5-C4B0-414B-90B0-3A82A4F51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429491</xdr:colOff>
      <xdr:row>19</xdr:row>
      <xdr:rowOff>4158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E04B01-A85A-45AE-B012-C44FF6B74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523704</xdr:colOff>
      <xdr:row>0</xdr:row>
      <xdr:rowOff>0</xdr:rowOff>
    </xdr:from>
    <xdr:to>
      <xdr:col>17</xdr:col>
      <xdr:colOff>124692</xdr:colOff>
      <xdr:row>19</xdr:row>
      <xdr:rowOff>16625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DE0F92F-F70B-4787-AD5F-CB64C47CB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8313</xdr:rowOff>
    </xdr:from>
    <xdr:to>
      <xdr:col>8</xdr:col>
      <xdr:colOff>465513</xdr:colOff>
      <xdr:row>42</xdr:row>
      <xdr:rowOff>87284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905035-1F5D-4B8A-970E-D409078BF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490453</xdr:colOff>
      <xdr:row>19</xdr:row>
      <xdr:rowOff>8313</xdr:rowOff>
    </xdr:from>
    <xdr:to>
      <xdr:col>17</xdr:col>
      <xdr:colOff>182881</xdr:colOff>
      <xdr:row>42</xdr:row>
      <xdr:rowOff>99752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91E89F3-E063-40D7-A3F7-1F468EBEB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24939</xdr:colOff>
      <xdr:row>42</xdr:row>
      <xdr:rowOff>108064</xdr:rowOff>
    </xdr:from>
    <xdr:to>
      <xdr:col>8</xdr:col>
      <xdr:colOff>465514</xdr:colOff>
      <xdr:row>60</xdr:row>
      <xdr:rowOff>144086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C7E0BD5-1E8B-45F8-AB65-EEBDDCD81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507077</xdr:colOff>
      <xdr:row>42</xdr:row>
      <xdr:rowOff>133004</xdr:rowOff>
    </xdr:from>
    <xdr:to>
      <xdr:col>17</xdr:col>
      <xdr:colOff>207818</xdr:colOff>
      <xdr:row>60</xdr:row>
      <xdr:rowOff>182881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AFC959-8511-4246-823D-381E6CC7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60</xdr:row>
      <xdr:rowOff>133004</xdr:rowOff>
    </xdr:from>
    <xdr:to>
      <xdr:col>8</xdr:col>
      <xdr:colOff>507078</xdr:colOff>
      <xdr:row>81</xdr:row>
      <xdr:rowOff>174567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524247C-21F4-43D3-800F-8C889F45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523702</xdr:colOff>
      <xdr:row>60</xdr:row>
      <xdr:rowOff>133003</xdr:rowOff>
    </xdr:from>
    <xdr:to>
      <xdr:col>17</xdr:col>
      <xdr:colOff>290946</xdr:colOff>
      <xdr:row>81</xdr:row>
      <xdr:rowOff>182880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F35135B-A627-4B6D-87C8-D94B349F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581891</xdr:colOff>
      <xdr:row>82</xdr:row>
      <xdr:rowOff>0</xdr:rowOff>
    </xdr:from>
    <xdr:to>
      <xdr:col>17</xdr:col>
      <xdr:colOff>307572</xdr:colOff>
      <xdr:row>98</xdr:row>
      <xdr:rowOff>141317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0CB31CB-7BC8-4A0C-80A3-A9B14204E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8</xdr:col>
      <xdr:colOff>556953</xdr:colOff>
      <xdr:row>98</xdr:row>
      <xdr:rowOff>141317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F23FE49-4791-4CC2-818E-BAFCDE06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CDE7-7429-4185-BAE5-11FF39E9077C}">
  <sheetPr>
    <pageSetUpPr fitToPage="1"/>
  </sheetPr>
  <dimension ref="A1:AE103"/>
  <sheetViews>
    <sheetView zoomScale="110" zoomScaleNormal="110" workbookViewId="0">
      <pane ySplit="3" topLeftCell="A4" activePane="bottomLeft" state="frozen"/>
      <selection pane="bottomLeft" activeCell="A84" sqref="A84"/>
    </sheetView>
  </sheetViews>
  <sheetFormatPr defaultRowHeight="15.05" x14ac:dyDescent="0.3"/>
  <cols>
    <col min="1" max="1" width="17" style="14" customWidth="1"/>
    <col min="2" max="2" width="10" style="14" bestFit="1" customWidth="1"/>
    <col min="3" max="3" width="12" style="13" bestFit="1" customWidth="1"/>
    <col min="4" max="5" width="10.21875" style="15" customWidth="1"/>
    <col min="6" max="6" width="14.44140625" style="15" customWidth="1"/>
    <col min="7" max="7" width="18.109375" style="15" customWidth="1"/>
    <col min="8" max="8" width="9.88671875" style="15" customWidth="1"/>
    <col min="9" max="9" width="8.88671875" style="15" customWidth="1"/>
    <col min="10" max="10" width="9.88671875" style="15" customWidth="1"/>
    <col min="11" max="11" width="8.88671875" style="15" customWidth="1"/>
    <col min="12" max="12" width="9.88671875" style="15" customWidth="1"/>
    <col min="13" max="13" width="8.88671875" style="15" customWidth="1"/>
    <col min="14" max="14" width="9.88671875" style="15" customWidth="1"/>
    <col min="15" max="15" width="8.88671875" style="15" customWidth="1"/>
    <col min="16" max="16" width="9.88671875" style="15" customWidth="1"/>
    <col min="17" max="17" width="8.88671875" style="15" customWidth="1"/>
    <col min="18" max="18" width="9.88671875" style="15" customWidth="1"/>
    <col min="19" max="19" width="8.88671875" style="15" customWidth="1"/>
    <col min="20" max="20" width="9.88671875" style="15" customWidth="1"/>
    <col min="21" max="21" width="8.88671875" style="15" customWidth="1"/>
    <col min="22" max="22" width="9.88671875" style="15" customWidth="1"/>
    <col min="23" max="23" width="8.88671875" style="15" customWidth="1"/>
    <col min="24" max="24" width="9.88671875" style="15" customWidth="1"/>
    <col min="25" max="25" width="8.88671875" style="15" customWidth="1"/>
    <col min="26" max="28" width="8.88671875" style="15"/>
    <col min="29" max="31" width="8.88671875" style="13"/>
    <col min="32" max="16384" width="8.88671875" style="14"/>
  </cols>
  <sheetData>
    <row r="1" spans="1:31" ht="15.05" customHeight="1" x14ac:dyDescent="0.3">
      <c r="A1" s="125" t="s">
        <v>94</v>
      </c>
      <c r="B1" s="126"/>
      <c r="C1" s="126"/>
      <c r="D1" s="126"/>
      <c r="E1" s="126"/>
      <c r="F1" s="126"/>
      <c r="G1" s="127"/>
      <c r="H1" s="132" t="s">
        <v>89</v>
      </c>
      <c r="I1" s="132"/>
      <c r="J1" s="132" t="s">
        <v>90</v>
      </c>
      <c r="K1" s="132"/>
      <c r="L1" s="135" t="s">
        <v>89</v>
      </c>
      <c r="M1" s="135"/>
      <c r="N1" s="132" t="s">
        <v>91</v>
      </c>
      <c r="O1" s="132"/>
      <c r="P1" s="132" t="s">
        <v>92</v>
      </c>
      <c r="Q1" s="132"/>
      <c r="R1" s="132" t="s">
        <v>91</v>
      </c>
      <c r="S1" s="132"/>
      <c r="T1" s="132" t="s">
        <v>90</v>
      </c>
      <c r="U1" s="132"/>
      <c r="V1" s="132" t="s">
        <v>90</v>
      </c>
      <c r="W1" s="132"/>
      <c r="X1" s="132" t="s">
        <v>89</v>
      </c>
      <c r="Y1" s="132"/>
      <c r="Z1" s="132" t="s">
        <v>91</v>
      </c>
      <c r="AA1" s="132"/>
      <c r="AB1" s="132" t="s">
        <v>93</v>
      </c>
      <c r="AC1" s="132"/>
      <c r="AD1" s="133" t="s">
        <v>93</v>
      </c>
      <c r="AE1" s="134"/>
    </row>
    <row r="2" spans="1:31" ht="35.35" customHeight="1" x14ac:dyDescent="0.3">
      <c r="A2" s="128"/>
      <c r="B2" s="129"/>
      <c r="C2" s="129"/>
      <c r="D2" s="129"/>
      <c r="E2" s="129"/>
      <c r="F2" s="129"/>
      <c r="G2" s="130"/>
      <c r="H2" s="136" t="s">
        <v>77</v>
      </c>
      <c r="I2" s="136"/>
      <c r="J2" s="131" t="s">
        <v>78</v>
      </c>
      <c r="K2" s="131"/>
      <c r="L2" s="131" t="s">
        <v>79</v>
      </c>
      <c r="M2" s="131"/>
      <c r="N2" s="136" t="s">
        <v>80</v>
      </c>
      <c r="O2" s="136"/>
      <c r="P2" s="131" t="s">
        <v>82</v>
      </c>
      <c r="Q2" s="131"/>
      <c r="R2" s="131" t="s">
        <v>81</v>
      </c>
      <c r="S2" s="131"/>
      <c r="T2" s="131" t="s">
        <v>83</v>
      </c>
      <c r="U2" s="131"/>
      <c r="V2" s="136" t="s">
        <v>88</v>
      </c>
      <c r="W2" s="136"/>
      <c r="X2" s="131" t="s">
        <v>84</v>
      </c>
      <c r="Y2" s="131"/>
      <c r="Z2" s="131" t="s">
        <v>85</v>
      </c>
      <c r="AA2" s="131"/>
      <c r="AB2" s="136" t="s">
        <v>86</v>
      </c>
      <c r="AC2" s="136"/>
      <c r="AD2" s="131" t="s">
        <v>87</v>
      </c>
      <c r="AE2" s="137"/>
    </row>
    <row r="3" spans="1:31" ht="32.75" customHeight="1" thickBot="1" x14ac:dyDescent="0.35">
      <c r="A3" s="66" t="s">
        <v>1</v>
      </c>
      <c r="B3" s="27" t="s">
        <v>3</v>
      </c>
      <c r="C3" s="28" t="s">
        <v>63</v>
      </c>
      <c r="D3" s="28" t="s">
        <v>2</v>
      </c>
      <c r="E3" s="28" t="s">
        <v>120</v>
      </c>
      <c r="F3" s="28" t="s">
        <v>147</v>
      </c>
      <c r="G3" s="28" t="s">
        <v>121</v>
      </c>
      <c r="H3" s="12" t="s">
        <v>75</v>
      </c>
      <c r="I3" s="12" t="s">
        <v>76</v>
      </c>
      <c r="J3" s="12" t="s">
        <v>75</v>
      </c>
      <c r="K3" s="12" t="s">
        <v>76</v>
      </c>
      <c r="L3" s="12" t="s">
        <v>75</v>
      </c>
      <c r="M3" s="12" t="s">
        <v>76</v>
      </c>
      <c r="N3" s="12" t="s">
        <v>75</v>
      </c>
      <c r="O3" s="12" t="s">
        <v>76</v>
      </c>
      <c r="P3" s="12" t="s">
        <v>75</v>
      </c>
      <c r="Q3" s="12" t="s">
        <v>76</v>
      </c>
      <c r="R3" s="12" t="s">
        <v>75</v>
      </c>
      <c r="S3" s="12" t="s">
        <v>76</v>
      </c>
      <c r="T3" s="12" t="s">
        <v>75</v>
      </c>
      <c r="U3" s="12" t="s">
        <v>76</v>
      </c>
      <c r="V3" s="12" t="s">
        <v>75</v>
      </c>
      <c r="W3" s="12" t="s">
        <v>76</v>
      </c>
      <c r="X3" s="12" t="s">
        <v>75</v>
      </c>
      <c r="Y3" s="12" t="s">
        <v>76</v>
      </c>
      <c r="Z3" s="12" t="s">
        <v>75</v>
      </c>
      <c r="AA3" s="12" t="s">
        <v>76</v>
      </c>
      <c r="AB3" s="12" t="s">
        <v>75</v>
      </c>
      <c r="AC3" s="12" t="s">
        <v>76</v>
      </c>
      <c r="AD3" s="12" t="s">
        <v>75</v>
      </c>
      <c r="AE3" s="4" t="s">
        <v>76</v>
      </c>
    </row>
    <row r="4" spans="1:31" x14ac:dyDescent="0.3">
      <c r="A4" s="93" t="s">
        <v>21</v>
      </c>
      <c r="B4" s="71" t="s">
        <v>149</v>
      </c>
      <c r="C4" s="170">
        <v>1</v>
      </c>
      <c r="D4" s="189">
        <f>SUM(H4,J4,L4,N4,P4,R4,T4,V4,X4,Z4,AB4,AD4)</f>
        <v>357</v>
      </c>
      <c r="E4" s="95">
        <f>SUM(I4+K4+M4+O4+Q4+S4+U4+W4+Y4+AA4+AC4+AE4)</f>
        <v>0.82857638888888885</v>
      </c>
      <c r="F4" s="190">
        <f>COUNT(H4,J4,L4,N4,P4,R4,T4,V4,X4,Z4)</f>
        <v>10</v>
      </c>
      <c r="G4" s="191">
        <f>COUNT(AB4, AD4)</f>
        <v>2</v>
      </c>
      <c r="H4" s="97">
        <v>30</v>
      </c>
      <c r="I4" s="100">
        <v>2.3842592592592596E-2</v>
      </c>
      <c r="J4" s="166">
        <v>30</v>
      </c>
      <c r="K4" s="98">
        <v>8.2268518518518519E-2</v>
      </c>
      <c r="L4" s="166">
        <v>30</v>
      </c>
      <c r="M4" s="98">
        <v>3.0474537037037036E-2</v>
      </c>
      <c r="N4" s="166">
        <v>30</v>
      </c>
      <c r="O4" s="98">
        <v>2.4930555555555553E-2</v>
      </c>
      <c r="P4" s="166">
        <v>28</v>
      </c>
      <c r="Q4" s="98">
        <v>0.3125</v>
      </c>
      <c r="R4" s="166">
        <v>30</v>
      </c>
      <c r="S4" s="98">
        <v>2.8715277777777781E-2</v>
      </c>
      <c r="T4" s="166">
        <v>29</v>
      </c>
      <c r="U4" s="98">
        <v>4.6250000000000006E-2</v>
      </c>
      <c r="V4" s="166">
        <v>30</v>
      </c>
      <c r="W4" s="98">
        <v>0.21020833333333333</v>
      </c>
      <c r="X4" s="166">
        <v>30</v>
      </c>
      <c r="Y4" s="98">
        <v>1.6400462962962964E-2</v>
      </c>
      <c r="Z4" s="166">
        <v>30</v>
      </c>
      <c r="AA4" s="98">
        <v>3.4074074074074076E-2</v>
      </c>
      <c r="AB4" s="166">
        <v>30</v>
      </c>
      <c r="AC4" s="100">
        <v>1.4618055555555556E-2</v>
      </c>
      <c r="AD4" s="99">
        <v>30</v>
      </c>
      <c r="AE4" s="101">
        <v>4.2939814814814811E-3</v>
      </c>
    </row>
    <row r="5" spans="1:31" x14ac:dyDescent="0.3">
      <c r="A5" s="200" t="s">
        <v>40</v>
      </c>
      <c r="B5" s="201" t="s">
        <v>149</v>
      </c>
      <c r="C5" s="202">
        <v>2</v>
      </c>
      <c r="D5" s="203">
        <f>SUM(H5,J5,L5,N5,P5,R5,T5,V5,X5,Z5,AB5,AD5)</f>
        <v>339</v>
      </c>
      <c r="E5" s="204">
        <f>SUM(I5+K5+M5+O5+Q5+S5+U5+W5+Y5+AA5+AC5+AE5)</f>
        <v>0.87368055555555557</v>
      </c>
      <c r="F5" s="187">
        <f>COUNT(H5,J5,L5,N5,P5,R5,T5,V5,X5,Z5)</f>
        <v>10</v>
      </c>
      <c r="G5" s="188">
        <f>COUNT(AB5, AD5)</f>
        <v>2</v>
      </c>
      <c r="H5" s="205">
        <v>28</v>
      </c>
      <c r="I5" s="206">
        <v>2.7951388888888887E-2</v>
      </c>
      <c r="J5" s="207">
        <v>29</v>
      </c>
      <c r="K5" s="208">
        <v>9.4525462962962978E-2</v>
      </c>
      <c r="L5" s="207">
        <v>28</v>
      </c>
      <c r="M5" s="208">
        <v>3.5289351851851856E-2</v>
      </c>
      <c r="N5" s="207">
        <v>28</v>
      </c>
      <c r="O5" s="208">
        <v>2.9062500000000002E-2</v>
      </c>
      <c r="P5" s="207">
        <v>30</v>
      </c>
      <c r="Q5" s="208">
        <v>0.2842824074074074</v>
      </c>
      <c r="R5" s="207">
        <v>28</v>
      </c>
      <c r="S5" s="208">
        <v>3.4999999999999996E-2</v>
      </c>
      <c r="T5" s="207">
        <v>28</v>
      </c>
      <c r="U5" s="208">
        <v>4.9722222222222223E-2</v>
      </c>
      <c r="V5" s="207">
        <v>28</v>
      </c>
      <c r="W5" s="208">
        <v>0.24083333333333334</v>
      </c>
      <c r="X5" s="207">
        <v>27</v>
      </c>
      <c r="Y5" s="208">
        <v>1.8622685185185183E-2</v>
      </c>
      <c r="Z5" s="207">
        <v>29</v>
      </c>
      <c r="AA5" s="208">
        <v>3.6122685185185181E-2</v>
      </c>
      <c r="AB5" s="207">
        <v>28</v>
      </c>
      <c r="AC5" s="206">
        <v>1.7372685185185185E-2</v>
      </c>
      <c r="AD5" s="209">
        <v>28</v>
      </c>
      <c r="AE5" s="210">
        <v>4.8958333333333328E-3</v>
      </c>
    </row>
    <row r="6" spans="1:31" x14ac:dyDescent="0.3">
      <c r="A6" s="200" t="s">
        <v>101</v>
      </c>
      <c r="B6" s="201" t="s">
        <v>149</v>
      </c>
      <c r="C6" s="202">
        <v>3</v>
      </c>
      <c r="D6" s="203">
        <f>SUM(H6,J6,L6,N6,P6,R6,T6,V6,X6,Z6,AB6,AD6)</f>
        <v>287</v>
      </c>
      <c r="E6" s="204">
        <f>SUM(I6+K6+M6+O6+Q6+S6+U6+W6+Y6+AA6+AC6+AE6)</f>
        <v>0.60333333333333339</v>
      </c>
      <c r="F6" s="187">
        <f>COUNT(H6,J6,L6,N6,P6,R6,T6,V6,X6,Z6)</f>
        <v>8</v>
      </c>
      <c r="G6" s="188">
        <f>COUNT(AB6, AD6)</f>
        <v>2</v>
      </c>
      <c r="H6" s="211">
        <v>29</v>
      </c>
      <c r="I6" s="212">
        <v>2.6331018518518517E-2</v>
      </c>
      <c r="J6" s="213">
        <v>28</v>
      </c>
      <c r="K6" s="214">
        <v>0.10145833333333333</v>
      </c>
      <c r="L6" s="213">
        <v>29</v>
      </c>
      <c r="M6" s="214">
        <v>3.2511574074074075E-2</v>
      </c>
      <c r="N6" s="213">
        <v>29</v>
      </c>
      <c r="O6" s="214">
        <v>2.6365740740740742E-2</v>
      </c>
      <c r="P6" s="213">
        <v>29</v>
      </c>
      <c r="Q6" s="214">
        <v>0.30577546296296293</v>
      </c>
      <c r="R6" s="213">
        <v>29</v>
      </c>
      <c r="S6" s="214">
        <v>3.0844907407407404E-2</v>
      </c>
      <c r="T6" s="213"/>
      <c r="U6" s="213"/>
      <c r="V6" s="213"/>
      <c r="W6" s="214"/>
      <c r="X6" s="213">
        <v>29</v>
      </c>
      <c r="Y6" s="214">
        <v>1.8356481481481481E-2</v>
      </c>
      <c r="Z6" s="213">
        <v>27</v>
      </c>
      <c r="AA6" s="214">
        <v>4.0636574074074075E-2</v>
      </c>
      <c r="AB6" s="213">
        <v>29</v>
      </c>
      <c r="AC6" s="212">
        <v>1.6157407407407409E-2</v>
      </c>
      <c r="AD6" s="202">
        <v>29</v>
      </c>
      <c r="AE6" s="215">
        <v>4.8958333333333328E-3</v>
      </c>
    </row>
    <row r="7" spans="1:31" x14ac:dyDescent="0.3">
      <c r="A7" s="200" t="s">
        <v>45</v>
      </c>
      <c r="B7" s="201" t="s">
        <v>149</v>
      </c>
      <c r="C7" s="202">
        <v>4</v>
      </c>
      <c r="D7" s="203">
        <f>SUM(H7,J7,L7,N7,P7,R7,T7,V7,X7,Z7,AB7,AD7)</f>
        <v>160</v>
      </c>
      <c r="E7" s="204">
        <f>SUM(I7+K7+M7+O7+Q7+S7+U7+W7+Y7+AA7+AC7+AE7)</f>
        <v>0.27188657407407407</v>
      </c>
      <c r="F7" s="187">
        <f>COUNT(H7,J7,L7,N7,P7,R7,T7,V7,X7,Z7)</f>
        <v>5</v>
      </c>
      <c r="G7" s="188">
        <f>COUNT(AB7, AD7)</f>
        <v>1</v>
      </c>
      <c r="H7" s="211">
        <v>26</v>
      </c>
      <c r="I7" s="212">
        <v>2.8796296296296296E-2</v>
      </c>
      <c r="J7" s="213">
        <v>26</v>
      </c>
      <c r="K7" s="214">
        <v>0.13009259259259259</v>
      </c>
      <c r="L7" s="213"/>
      <c r="M7" s="214"/>
      <c r="N7" s="213">
        <v>27</v>
      </c>
      <c r="O7" s="214">
        <v>3.4675925925925923E-2</v>
      </c>
      <c r="P7" s="213"/>
      <c r="Q7" s="214"/>
      <c r="R7" s="213"/>
      <c r="S7" s="214"/>
      <c r="T7" s="213"/>
      <c r="U7" s="213"/>
      <c r="V7" s="213"/>
      <c r="W7" s="214"/>
      <c r="X7" s="213">
        <v>26</v>
      </c>
      <c r="Y7" s="214">
        <v>2.0613425925925927E-2</v>
      </c>
      <c r="Z7" s="213">
        <v>28</v>
      </c>
      <c r="AA7" s="214">
        <v>3.9722222222222221E-2</v>
      </c>
      <c r="AB7" s="213">
        <v>27</v>
      </c>
      <c r="AC7" s="212">
        <v>1.7986111111111109E-2</v>
      </c>
      <c r="AD7" s="202"/>
      <c r="AE7" s="216"/>
    </row>
    <row r="8" spans="1:31" x14ac:dyDescent="0.3">
      <c r="A8" s="24" t="s">
        <v>142</v>
      </c>
      <c r="B8" s="9" t="s">
        <v>149</v>
      </c>
      <c r="C8" s="16">
        <v>5</v>
      </c>
      <c r="D8" s="30">
        <f>SUM(H8,J8,L8,N8,P8,R8,T8,V8,X8,Z8,AB8,AD8)</f>
        <v>59</v>
      </c>
      <c r="E8" s="76">
        <f>SUM(I8+K8+M8+O8+Q8+S8+U8+W8+Y8+AA8+AC8+AE8)</f>
        <v>0.25814814814814813</v>
      </c>
      <c r="F8" s="84">
        <f>COUNT(H8,J8,L8,N8,P8,R8,T8,V8,X8,Z8)</f>
        <v>2</v>
      </c>
      <c r="G8" s="36">
        <f>COUNT(AB8, AD8)</f>
        <v>0</v>
      </c>
      <c r="H8" s="22"/>
      <c r="I8" s="45"/>
      <c r="J8" s="17"/>
      <c r="K8" s="45"/>
      <c r="L8" s="17"/>
      <c r="M8" s="45"/>
      <c r="N8" s="17"/>
      <c r="O8" s="45"/>
      <c r="P8" s="17"/>
      <c r="Q8" s="45"/>
      <c r="R8" s="17"/>
      <c r="S8" s="45"/>
      <c r="T8" s="17">
        <v>30</v>
      </c>
      <c r="U8" s="45">
        <v>4.3194444444444445E-2</v>
      </c>
      <c r="V8" s="17">
        <v>29</v>
      </c>
      <c r="W8" s="45">
        <v>0.2149537037037037</v>
      </c>
      <c r="X8" s="17"/>
      <c r="Y8" s="17"/>
      <c r="Z8" s="17"/>
      <c r="AA8" s="17"/>
      <c r="AB8" s="17"/>
      <c r="AC8" s="16"/>
      <c r="AD8" s="16"/>
      <c r="AE8" s="18"/>
    </row>
    <row r="9" spans="1:31" x14ac:dyDescent="0.3">
      <c r="A9" s="24" t="s">
        <v>44</v>
      </c>
      <c r="B9" s="9" t="s">
        <v>149</v>
      </c>
      <c r="C9" s="16">
        <v>6</v>
      </c>
      <c r="D9" s="30">
        <f>SUM(H9,J9,L9,N9,P9,R9,T9,V9,X9,Z9,AB9,AD9)</f>
        <v>54</v>
      </c>
      <c r="E9" s="76">
        <f>SUM(I9+K9+M9+O9+Q9+S9+U9+W9+Y9+AA9+AC9+AE9)</f>
        <v>0.14501157407407408</v>
      </c>
      <c r="F9" s="84">
        <f>COUNT(H9,J9,L9,N9,P9,R9,T9,V9,X9,Z9)</f>
        <v>2</v>
      </c>
      <c r="G9" s="36">
        <f>COUNT(AB9, AD9)</f>
        <v>0</v>
      </c>
      <c r="H9" s="22">
        <v>27</v>
      </c>
      <c r="I9" s="48">
        <v>2.8449074074074075E-2</v>
      </c>
      <c r="J9" s="17">
        <v>27</v>
      </c>
      <c r="K9" s="45">
        <v>0.1165625</v>
      </c>
      <c r="L9" s="17"/>
      <c r="M9" s="45"/>
      <c r="N9" s="17"/>
      <c r="O9" s="45"/>
      <c r="P9" s="17"/>
      <c r="Q9" s="45"/>
      <c r="R9" s="17"/>
      <c r="S9" s="45"/>
      <c r="T9" s="17"/>
      <c r="U9" s="69"/>
      <c r="V9" s="17"/>
      <c r="W9" s="45"/>
      <c r="X9" s="17"/>
      <c r="Y9" s="17"/>
      <c r="Z9" s="17"/>
      <c r="AA9" s="17"/>
      <c r="AB9" s="17"/>
      <c r="AC9" s="16"/>
      <c r="AD9" s="16"/>
      <c r="AE9" s="18"/>
    </row>
    <row r="10" spans="1:31" x14ac:dyDescent="0.3">
      <c r="A10" s="24" t="s">
        <v>46</v>
      </c>
      <c r="B10" s="9" t="s">
        <v>149</v>
      </c>
      <c r="C10" s="16">
        <v>7</v>
      </c>
      <c r="D10" s="30">
        <f>SUM(H10,J10,L10,N10,P10,R10,T10,V10,X10,Z10,AB10,AD10)</f>
        <v>52</v>
      </c>
      <c r="E10" s="76">
        <f>SUM(I10+K10+M10+O10+Q10+S10+U10+W10+Y10+AA10+AC10+AE10)</f>
        <v>7.3530092592592591E-2</v>
      </c>
      <c r="F10" s="84">
        <f>COUNT(H10,J10,L10,N10,P10,R10,T10,V10,X10,Z10)</f>
        <v>2</v>
      </c>
      <c r="G10" s="36">
        <f>COUNT(AB10, AD10)</f>
        <v>0</v>
      </c>
      <c r="H10" s="22">
        <v>25</v>
      </c>
      <c r="I10" s="48">
        <v>3.0312499999999996E-2</v>
      </c>
      <c r="J10" s="17"/>
      <c r="K10" s="45"/>
      <c r="L10" s="17">
        <v>27</v>
      </c>
      <c r="M10" s="45">
        <v>4.3217592592592592E-2</v>
      </c>
      <c r="N10" s="17"/>
      <c r="O10" s="45"/>
      <c r="P10" s="17"/>
      <c r="Q10" s="45"/>
      <c r="R10" s="17"/>
      <c r="S10" s="45"/>
      <c r="T10" s="17"/>
      <c r="U10" s="17"/>
      <c r="V10" s="17"/>
      <c r="W10" s="45"/>
      <c r="X10" s="17"/>
      <c r="Y10" s="17"/>
      <c r="Z10" s="17"/>
      <c r="AA10" s="17"/>
      <c r="AB10" s="17"/>
      <c r="AC10" s="16"/>
      <c r="AD10" s="16"/>
      <c r="AE10" s="18"/>
    </row>
    <row r="11" spans="1:31" x14ac:dyDescent="0.3">
      <c r="A11" s="81" t="s">
        <v>48</v>
      </c>
      <c r="B11" s="72" t="s">
        <v>70</v>
      </c>
      <c r="C11" s="107">
        <v>1</v>
      </c>
      <c r="D11" s="193">
        <f>SUM(H11,J11,L11,N11,P11,R11,T11,V11,X11,Z11,AB11,AD11)</f>
        <v>323</v>
      </c>
      <c r="E11" s="103">
        <f>SUM(I11+K11+M11+O11+Q11+S11+U11+W11+Y11+AA11+AC11+AE11)</f>
        <v>1.0462037037037035</v>
      </c>
      <c r="F11" s="192">
        <f>COUNT(H11,J11,L11,N11,P11,R11,T11,V11,X11,Z11)</f>
        <v>10</v>
      </c>
      <c r="G11" s="115">
        <f>COUNT(AB11, AD11)</f>
        <v>2</v>
      </c>
      <c r="H11" s="105">
        <v>24</v>
      </c>
      <c r="I11" s="108">
        <v>3.0324074074074073E-2</v>
      </c>
      <c r="J11" s="102">
        <v>26</v>
      </c>
      <c r="K11" s="106">
        <v>0.11700231481481482</v>
      </c>
      <c r="L11" s="102">
        <v>26</v>
      </c>
      <c r="M11" s="106">
        <v>3.7476851851851851E-2</v>
      </c>
      <c r="N11" s="102">
        <v>28</v>
      </c>
      <c r="O11" s="106">
        <v>3.0000000000000002E-2</v>
      </c>
      <c r="P11" s="102">
        <v>30</v>
      </c>
      <c r="Q11" s="106">
        <v>0.32706018518518515</v>
      </c>
      <c r="R11" s="102">
        <v>27</v>
      </c>
      <c r="S11" s="106">
        <v>3.4872685185185187E-2</v>
      </c>
      <c r="T11" s="102">
        <v>27</v>
      </c>
      <c r="U11" s="106">
        <v>5.9594907407407409E-2</v>
      </c>
      <c r="V11" s="102">
        <v>29</v>
      </c>
      <c r="W11" s="106">
        <v>0.31605324074074076</v>
      </c>
      <c r="X11" s="102">
        <v>27</v>
      </c>
      <c r="Y11" s="106">
        <v>2.0219907407407409E-2</v>
      </c>
      <c r="Z11" s="102">
        <v>25</v>
      </c>
      <c r="AA11" s="106">
        <v>4.9629629629629635E-2</v>
      </c>
      <c r="AB11" s="102">
        <v>27</v>
      </c>
      <c r="AC11" s="108">
        <v>1.8553240740740742E-2</v>
      </c>
      <c r="AD11" s="107">
        <v>27</v>
      </c>
      <c r="AE11" s="109">
        <v>5.4166666666666669E-3</v>
      </c>
    </row>
    <row r="12" spans="1:31" x14ac:dyDescent="0.3">
      <c r="A12" s="200" t="s">
        <v>57</v>
      </c>
      <c r="B12" s="201" t="s">
        <v>70</v>
      </c>
      <c r="C12" s="202">
        <v>2</v>
      </c>
      <c r="D12" s="203">
        <f>SUM(H12,J12,L12,N12,P12,R12,T12,V12,X12,Z12,AB12,AD12)</f>
        <v>307</v>
      </c>
      <c r="E12" s="204">
        <f>SUM(I12+K12+M12+O12+Q12+S12+U12+W12+Y12+AA12+AC12+AE12)</f>
        <v>1.1309259259259259</v>
      </c>
      <c r="F12" s="187">
        <f>COUNT(H12,J12,L12,N12,P12,R12,T12,V12,X12,Z12)</f>
        <v>10</v>
      </c>
      <c r="G12" s="188">
        <f>COUNT(AB12, AD12)</f>
        <v>2</v>
      </c>
      <c r="H12" s="211">
        <v>23</v>
      </c>
      <c r="I12" s="212">
        <v>3.408564814814815E-2</v>
      </c>
      <c r="J12" s="213">
        <v>24</v>
      </c>
      <c r="K12" s="214">
        <v>0.124375</v>
      </c>
      <c r="L12" s="213">
        <v>23</v>
      </c>
      <c r="M12" s="214">
        <v>4.1273148148148149E-2</v>
      </c>
      <c r="N12" s="213">
        <v>26</v>
      </c>
      <c r="O12" s="214">
        <v>3.2407407407407406E-2</v>
      </c>
      <c r="P12" s="213">
        <v>29</v>
      </c>
      <c r="Q12" s="214">
        <v>0.37587962962962962</v>
      </c>
      <c r="R12" s="213">
        <v>25</v>
      </c>
      <c r="S12" s="214">
        <v>3.636574074074074E-2</v>
      </c>
      <c r="T12" s="213">
        <v>25</v>
      </c>
      <c r="U12" s="214">
        <v>6.7106481481481475E-2</v>
      </c>
      <c r="V12" s="213">
        <v>28</v>
      </c>
      <c r="W12" s="214">
        <v>0.32611111111111107</v>
      </c>
      <c r="X12" s="213">
        <v>26</v>
      </c>
      <c r="Y12" s="214">
        <v>2.2060185185185183E-2</v>
      </c>
      <c r="Z12" s="213">
        <v>27</v>
      </c>
      <c r="AA12" s="214">
        <v>4.6678240740740735E-2</v>
      </c>
      <c r="AB12" s="213">
        <v>25</v>
      </c>
      <c r="AC12" s="212">
        <v>1.90625E-2</v>
      </c>
      <c r="AD12" s="202">
        <v>26</v>
      </c>
      <c r="AE12" s="215">
        <v>5.5208333333333333E-3</v>
      </c>
    </row>
    <row r="13" spans="1:31" x14ac:dyDescent="0.3">
      <c r="A13" s="200" t="s">
        <v>39</v>
      </c>
      <c r="B13" s="201" t="s">
        <v>70</v>
      </c>
      <c r="C13" s="202">
        <v>3</v>
      </c>
      <c r="D13" s="203">
        <f>SUM(H13,J13,L13,N13,P13,R13,T13,V13,X13,Z13,AB13,AD13)</f>
        <v>302</v>
      </c>
      <c r="E13" s="204">
        <f>SUM(I13+K13+M13+O13+Q13+S13+U13+W13+Y13+AA13+AC13+AE13)</f>
        <v>0.81616898148148143</v>
      </c>
      <c r="F13" s="187">
        <f>COUNT(H13,J13,L13,N13,P13,R13,T13,V13,X13,Z13)</f>
        <v>9</v>
      </c>
      <c r="G13" s="188">
        <f>COUNT(AB13, AD13)</f>
        <v>2</v>
      </c>
      <c r="H13" s="211">
        <v>28</v>
      </c>
      <c r="I13" s="212">
        <v>2.7534722222222221E-2</v>
      </c>
      <c r="J13" s="213">
        <v>25</v>
      </c>
      <c r="K13" s="214">
        <v>0.1170138888888889</v>
      </c>
      <c r="L13" s="213">
        <v>27</v>
      </c>
      <c r="M13" s="214">
        <v>3.5995370370370372E-2</v>
      </c>
      <c r="N13" s="213">
        <v>30</v>
      </c>
      <c r="O13" s="214">
        <v>2.8900462962962961E-2</v>
      </c>
      <c r="P13" s="213">
        <v>28</v>
      </c>
      <c r="Q13" s="214">
        <v>0.40446759259259263</v>
      </c>
      <c r="R13" s="213">
        <v>28</v>
      </c>
      <c r="S13" s="214">
        <v>3.3298611111111112E-2</v>
      </c>
      <c r="T13" s="213">
        <v>24</v>
      </c>
      <c r="U13" s="214">
        <v>7.9803240740740744E-2</v>
      </c>
      <c r="V13" s="213"/>
      <c r="W13" s="214"/>
      <c r="X13" s="213">
        <v>28</v>
      </c>
      <c r="Y13" s="214">
        <v>1.9664351851851853E-2</v>
      </c>
      <c r="Z13" s="213">
        <v>28</v>
      </c>
      <c r="AA13" s="214">
        <v>4.5914351851851852E-2</v>
      </c>
      <c r="AB13" s="213">
        <v>26</v>
      </c>
      <c r="AC13" s="212">
        <v>1.8703703703703705E-2</v>
      </c>
      <c r="AD13" s="202">
        <v>30</v>
      </c>
      <c r="AE13" s="215">
        <v>4.8726851851851856E-3</v>
      </c>
    </row>
    <row r="14" spans="1:31" x14ac:dyDescent="0.3">
      <c r="A14" s="200" t="s">
        <v>42</v>
      </c>
      <c r="B14" s="201" t="s">
        <v>70</v>
      </c>
      <c r="C14" s="202">
        <v>4</v>
      </c>
      <c r="D14" s="203">
        <f>SUM(H14,J14,L14,N14,P14,R14,T14,V14,X14,Z14,AB14,AD14)</f>
        <v>284</v>
      </c>
      <c r="E14" s="204">
        <f>SUM(I14+K14+M14+O14+Q14+S14+U14+W14+Y14+AA14+AC14+AE14)</f>
        <v>0.70384259259259252</v>
      </c>
      <c r="F14" s="187">
        <f>COUNT(H14,J14,L14,N14,P14,R14,T14,V14,X14,Z14)</f>
        <v>9</v>
      </c>
      <c r="G14" s="188">
        <f>COUNT(AB14, AD14)</f>
        <v>1</v>
      </c>
      <c r="H14" s="211">
        <v>27</v>
      </c>
      <c r="I14" s="212">
        <v>2.8136574074074074E-2</v>
      </c>
      <c r="J14" s="213">
        <v>27</v>
      </c>
      <c r="K14" s="214">
        <v>0.10539351851851853</v>
      </c>
      <c r="L14" s="213">
        <v>28</v>
      </c>
      <c r="M14" s="214">
        <v>3.577546296296296E-2</v>
      </c>
      <c r="N14" s="213">
        <v>29</v>
      </c>
      <c r="O14" s="214">
        <v>2.9652777777777778E-2</v>
      </c>
      <c r="P14" s="213"/>
      <c r="Q14" s="214"/>
      <c r="R14" s="213">
        <v>29</v>
      </c>
      <c r="S14" s="214">
        <v>3.2928240740740737E-2</v>
      </c>
      <c r="T14" s="213">
        <v>29</v>
      </c>
      <c r="U14" s="214">
        <v>5.4120370370370374E-2</v>
      </c>
      <c r="V14" s="213">
        <v>27</v>
      </c>
      <c r="W14" s="214">
        <v>0.34259259259259256</v>
      </c>
      <c r="X14" s="213">
        <v>30</v>
      </c>
      <c r="Y14" s="214">
        <v>1.8217592592592594E-2</v>
      </c>
      <c r="Z14" s="213">
        <v>29</v>
      </c>
      <c r="AA14" s="214">
        <v>4.0057870370370369E-2</v>
      </c>
      <c r="AB14" s="213">
        <v>29</v>
      </c>
      <c r="AC14" s="212">
        <v>1.6967592592592593E-2</v>
      </c>
      <c r="AD14" s="202"/>
      <c r="AE14" s="216"/>
    </row>
    <row r="15" spans="1:31" x14ac:dyDescent="0.3">
      <c r="A15" s="200" t="s">
        <v>117</v>
      </c>
      <c r="B15" s="201" t="s">
        <v>70</v>
      </c>
      <c r="C15" s="202">
        <v>5</v>
      </c>
      <c r="D15" s="203">
        <f>SUM(H15,J15,L15,N15,P15,R15,T15,V15,X15,Z15,AB15,AD15)</f>
        <v>237</v>
      </c>
      <c r="E15" s="204">
        <f>SUM(I15+K15+M15+O15+Q15+S15+U15+W15+Y15+AA15+AC15+AE15)</f>
        <v>0.97282407407407401</v>
      </c>
      <c r="F15" s="187">
        <f>COUNT(H15,J15,L15,N15,P15,R15,T15,V15,X15,Z15)</f>
        <v>8</v>
      </c>
      <c r="G15" s="188">
        <f>COUNT(AB15, AD15)</f>
        <v>2</v>
      </c>
      <c r="H15" s="211"/>
      <c r="I15" s="212"/>
      <c r="J15" s="213">
        <v>21</v>
      </c>
      <c r="K15" s="214">
        <v>0.16473379629629628</v>
      </c>
      <c r="L15" s="213">
        <v>21</v>
      </c>
      <c r="M15" s="214">
        <v>4.6226851851851852E-2</v>
      </c>
      <c r="N15" s="213">
        <v>25</v>
      </c>
      <c r="O15" s="214">
        <v>3.6967592592592594E-2</v>
      </c>
      <c r="P15" s="213">
        <v>27</v>
      </c>
      <c r="Q15" s="214">
        <v>0.46875</v>
      </c>
      <c r="R15" s="213">
        <v>24</v>
      </c>
      <c r="S15" s="214">
        <v>4.4733796296296292E-2</v>
      </c>
      <c r="T15" s="213">
        <v>23</v>
      </c>
      <c r="U15" s="214">
        <v>8.3159722222222218E-2</v>
      </c>
      <c r="V15" s="213"/>
      <c r="W15" s="214"/>
      <c r="X15" s="213">
        <v>24</v>
      </c>
      <c r="Y15" s="214">
        <v>2.3738425925925923E-2</v>
      </c>
      <c r="Z15" s="213">
        <v>23</v>
      </c>
      <c r="AA15" s="214">
        <v>7.6631944444444447E-2</v>
      </c>
      <c r="AB15" s="213">
        <v>24</v>
      </c>
      <c r="AC15" s="212">
        <v>2.1678240740740738E-2</v>
      </c>
      <c r="AD15" s="202">
        <v>25</v>
      </c>
      <c r="AE15" s="215">
        <v>6.2037037037037043E-3</v>
      </c>
    </row>
    <row r="16" spans="1:31" x14ac:dyDescent="0.3">
      <c r="A16" s="200" t="s">
        <v>126</v>
      </c>
      <c r="B16" s="201" t="s">
        <v>70</v>
      </c>
      <c r="C16" s="202">
        <v>6</v>
      </c>
      <c r="D16" s="203">
        <f>SUM(H16,J16,L16,N16,P16,R16,T16,V16,X16,Z16,AB16,AD16)</f>
        <v>209</v>
      </c>
      <c r="E16" s="204">
        <f>SUM(I16+K16+M16+O16+Q16+S16+U16+W16+Y16+AA16+AC16+AE16)</f>
        <v>0.59116898148148145</v>
      </c>
      <c r="F16" s="187">
        <f>COUNT(H16,J16,L16,N16,P16,R16,T16,V16,X16,Z16)</f>
        <v>7</v>
      </c>
      <c r="G16" s="188">
        <f>COUNT(AB16, AD16)</f>
        <v>1</v>
      </c>
      <c r="H16" s="211"/>
      <c r="I16" s="212"/>
      <c r="J16" s="213"/>
      <c r="K16" s="214"/>
      <c r="L16" s="213">
        <v>24</v>
      </c>
      <c r="M16" s="214">
        <v>3.9837962962962964E-2</v>
      </c>
      <c r="N16" s="213">
        <v>27</v>
      </c>
      <c r="O16" s="214">
        <v>3.0659722222222224E-2</v>
      </c>
      <c r="P16" s="213"/>
      <c r="Q16" s="214"/>
      <c r="R16" s="213">
        <v>26</v>
      </c>
      <c r="S16" s="214">
        <v>3.5011574074074077E-2</v>
      </c>
      <c r="T16" s="213">
        <v>26</v>
      </c>
      <c r="U16" s="214">
        <v>6.0879629629629638E-2</v>
      </c>
      <c r="V16" s="213">
        <v>26</v>
      </c>
      <c r="W16" s="214">
        <v>0.34815972222222219</v>
      </c>
      <c r="X16" s="213">
        <v>25</v>
      </c>
      <c r="Y16" s="214">
        <v>2.2731481481481481E-2</v>
      </c>
      <c r="Z16" s="213">
        <v>26</v>
      </c>
      <c r="AA16" s="214">
        <v>4.8784722222222222E-2</v>
      </c>
      <c r="AB16" s="213"/>
      <c r="AC16" s="202"/>
      <c r="AD16" s="202">
        <v>29</v>
      </c>
      <c r="AE16" s="215">
        <v>5.1041666666666666E-3</v>
      </c>
    </row>
    <row r="17" spans="1:31" x14ac:dyDescent="0.3">
      <c r="A17" s="200" t="s">
        <v>99</v>
      </c>
      <c r="B17" s="201" t="s">
        <v>70</v>
      </c>
      <c r="C17" s="202">
        <v>7</v>
      </c>
      <c r="D17" s="203">
        <f>SUM(H17,J17,L17,N17,P17,R17,T17,V17,X17,Z17,AB17,AD17)</f>
        <v>206</v>
      </c>
      <c r="E17" s="204">
        <f>SUM(I17+K17+M17+O17+Q17+S17+U17+W17+Y17+AA17+AC17+AE17)</f>
        <v>0.4835532407407408</v>
      </c>
      <c r="F17" s="187">
        <f>COUNT(H17,J17,L17,N17,P17,R17,T17,V17,X17,Z17)</f>
        <v>6</v>
      </c>
      <c r="G17" s="188">
        <f>COUNT(AB17, AD17)</f>
        <v>1</v>
      </c>
      <c r="H17" s="211">
        <v>26</v>
      </c>
      <c r="I17" s="212">
        <v>2.8298611111111111E-2</v>
      </c>
      <c r="J17" s="213">
        <v>30</v>
      </c>
      <c r="K17" s="214">
        <v>8.8715277777777782E-2</v>
      </c>
      <c r="L17" s="213">
        <v>30</v>
      </c>
      <c r="M17" s="214">
        <v>3.3043981481481487E-2</v>
      </c>
      <c r="N17" s="213"/>
      <c r="O17" s="214"/>
      <c r="P17" s="213"/>
      <c r="Q17" s="214"/>
      <c r="R17" s="213">
        <v>30</v>
      </c>
      <c r="S17" s="214">
        <v>2.9062500000000002E-2</v>
      </c>
      <c r="T17" s="213">
        <v>30</v>
      </c>
      <c r="U17" s="214">
        <v>4.7511574074074074E-2</v>
      </c>
      <c r="V17" s="213">
        <v>30</v>
      </c>
      <c r="W17" s="214">
        <v>0.24151620370370372</v>
      </c>
      <c r="X17" s="213"/>
      <c r="Y17" s="213"/>
      <c r="Z17" s="213"/>
      <c r="AA17" s="213"/>
      <c r="AB17" s="213">
        <v>30</v>
      </c>
      <c r="AC17" s="212">
        <v>1.5405092592592593E-2</v>
      </c>
      <c r="AD17" s="202"/>
      <c r="AE17" s="216"/>
    </row>
    <row r="18" spans="1:31" x14ac:dyDescent="0.3">
      <c r="A18" s="200" t="s">
        <v>116</v>
      </c>
      <c r="B18" s="201" t="s">
        <v>70</v>
      </c>
      <c r="C18" s="202">
        <v>8</v>
      </c>
      <c r="D18" s="203">
        <f>SUM(H18,J18,L18,N18,P18,R18,T18,V18,X18,Z18,AB18,AD18)</f>
        <v>162</v>
      </c>
      <c r="E18" s="204">
        <f>SUM(I18+K18+M18+O18+Q18+S18+U18+W18+Y18+AA18+AC18+AE18)</f>
        <v>0.60163194444444446</v>
      </c>
      <c r="F18" s="187">
        <f>COUNT(H18,J18,L18,N18,P18,R18,T18,V18,X18,Z18)</f>
        <v>5</v>
      </c>
      <c r="G18" s="188">
        <f>COUNT(AB18, AD18)</f>
        <v>1</v>
      </c>
      <c r="H18" s="211"/>
      <c r="I18" s="212"/>
      <c r="J18" s="213">
        <v>22</v>
      </c>
      <c r="K18" s="214">
        <v>0.13387731481481482</v>
      </c>
      <c r="L18" s="213"/>
      <c r="M18" s="214"/>
      <c r="N18" s="213"/>
      <c r="O18" s="214"/>
      <c r="P18" s="213"/>
      <c r="Q18" s="214"/>
      <c r="R18" s="213"/>
      <c r="S18" s="214"/>
      <c r="T18" s="213">
        <v>28</v>
      </c>
      <c r="U18" s="214">
        <v>5.5474537037037037E-2</v>
      </c>
      <c r="V18" s="213">
        <v>25</v>
      </c>
      <c r="W18" s="214">
        <v>0.34862268518518519</v>
      </c>
      <c r="X18" s="213">
        <v>29</v>
      </c>
      <c r="Y18" s="214">
        <v>1.9502314814814816E-2</v>
      </c>
      <c r="Z18" s="213">
        <v>30</v>
      </c>
      <c r="AA18" s="214">
        <v>3.8981481481481485E-2</v>
      </c>
      <c r="AB18" s="213"/>
      <c r="AC18" s="202"/>
      <c r="AD18" s="202">
        <v>28</v>
      </c>
      <c r="AE18" s="215">
        <v>5.1736111111111115E-3</v>
      </c>
    </row>
    <row r="19" spans="1:31" x14ac:dyDescent="0.3">
      <c r="A19" s="200" t="s">
        <v>31</v>
      </c>
      <c r="B19" s="201" t="s">
        <v>70</v>
      </c>
      <c r="C19" s="202">
        <v>9</v>
      </c>
      <c r="D19" s="203">
        <f>SUM(H19,J19,L19,N19,P19,R19,T19,V19,X19,Z19,AB19,AD19)</f>
        <v>158</v>
      </c>
      <c r="E19" s="204">
        <f>SUM(I19+K19+M19+O19+Q19+S19+U19+W19+Y19+AA19+AC19+AE19)</f>
        <v>0.27574074074074073</v>
      </c>
      <c r="F19" s="187">
        <f>COUNT(H19,J19,L19,N19,P19,R19,T19,V19,X19,Z19)</f>
        <v>5</v>
      </c>
      <c r="G19" s="188">
        <f>COUNT(AB19, AD19)</f>
        <v>1</v>
      </c>
      <c r="H19" s="211">
        <v>30</v>
      </c>
      <c r="I19" s="212">
        <v>2.6365740740740742E-2</v>
      </c>
      <c r="J19" s="213">
        <v>28</v>
      </c>
      <c r="K19" s="214">
        <v>0.10504629629629629</v>
      </c>
      <c r="L19" s="213">
        <v>25</v>
      </c>
      <c r="M19" s="214">
        <v>3.9004629629629632E-2</v>
      </c>
      <c r="N19" s="213"/>
      <c r="O19" s="214"/>
      <c r="P19" s="213"/>
      <c r="Q19" s="214"/>
      <c r="R19" s="213"/>
      <c r="S19" s="217"/>
      <c r="T19" s="213"/>
      <c r="U19" s="213"/>
      <c r="V19" s="213"/>
      <c r="W19" s="214"/>
      <c r="X19" s="213">
        <v>23</v>
      </c>
      <c r="Y19" s="214">
        <v>3.260416666666667E-2</v>
      </c>
      <c r="Z19" s="213">
        <v>24</v>
      </c>
      <c r="AA19" s="214">
        <v>5.5486111111111104E-2</v>
      </c>
      <c r="AB19" s="213">
        <v>28</v>
      </c>
      <c r="AC19" s="212">
        <v>1.7233796296296296E-2</v>
      </c>
      <c r="AD19" s="202"/>
      <c r="AE19" s="216"/>
    </row>
    <row r="20" spans="1:31" x14ac:dyDescent="0.3">
      <c r="A20" s="24" t="s">
        <v>38</v>
      </c>
      <c r="B20" s="9" t="s">
        <v>70</v>
      </c>
      <c r="C20" s="16">
        <v>10</v>
      </c>
      <c r="D20" s="30">
        <f>SUM(H20,J20,L20,N20,P20,R20,T20,V20,X20,Z20,AB20,AD20)</f>
        <v>87</v>
      </c>
      <c r="E20" s="76">
        <f>SUM(I20+K20+M20+O20+Q20+S20+U20+W20+Y20+AA20+AC20+AE20)</f>
        <v>0.16152777777777777</v>
      </c>
      <c r="F20" s="84">
        <f>COUNT(H20,J20,L20,N20,P20,R20,T20,V20,X20,Z20)</f>
        <v>3</v>
      </c>
      <c r="G20" s="36">
        <f>COUNT(AB20, AD20)</f>
        <v>0</v>
      </c>
      <c r="H20" s="22">
        <v>29</v>
      </c>
      <c r="I20" s="48">
        <v>2.7407407407407408E-2</v>
      </c>
      <c r="J20" s="17">
        <v>29</v>
      </c>
      <c r="K20" s="45">
        <v>9.8564814814814813E-2</v>
      </c>
      <c r="L20" s="17">
        <v>29</v>
      </c>
      <c r="M20" s="45">
        <v>3.5555555555555556E-2</v>
      </c>
      <c r="N20" s="17"/>
      <c r="O20" s="45"/>
      <c r="P20" s="17"/>
      <c r="Q20" s="45"/>
      <c r="R20" s="17"/>
      <c r="S20" s="45"/>
      <c r="T20" s="17"/>
      <c r="U20" s="17"/>
      <c r="V20" s="17"/>
      <c r="W20" s="45"/>
      <c r="X20" s="17"/>
      <c r="Y20" s="17"/>
      <c r="Z20" s="17"/>
      <c r="AA20" s="17"/>
      <c r="AB20" s="17"/>
      <c r="AC20" s="16"/>
      <c r="AD20" s="16"/>
      <c r="AE20" s="18"/>
    </row>
    <row r="21" spans="1:31" x14ac:dyDescent="0.3">
      <c r="A21" s="24" t="s">
        <v>107</v>
      </c>
      <c r="B21" s="9" t="s">
        <v>70</v>
      </c>
      <c r="C21" s="16">
        <v>11</v>
      </c>
      <c r="D21" s="30">
        <f>SUM(H21,J21,L21,N21,P21,R21,T21,V21,X21,Z21,AB21,AD21)</f>
        <v>70</v>
      </c>
      <c r="E21" s="76">
        <f>SUM(I21+K21+M21+O21+Q21+S21+U21+W21+Y21+AA21+AC21+AE21)</f>
        <v>0.20118055555555556</v>
      </c>
      <c r="F21" s="84">
        <f>COUNT(H21,J21,L21,N21,P21,R21,T21,V21,X21,Z21)</f>
        <v>3</v>
      </c>
      <c r="G21" s="36">
        <f>COUNT(AB21, AD21)</f>
        <v>0</v>
      </c>
      <c r="H21" s="22">
        <v>25</v>
      </c>
      <c r="I21" s="48">
        <v>2.9189814814814811E-2</v>
      </c>
      <c r="J21" s="17">
        <v>23</v>
      </c>
      <c r="K21" s="45">
        <v>0.12916666666666668</v>
      </c>
      <c r="L21" s="17">
        <v>22</v>
      </c>
      <c r="M21" s="45">
        <v>4.282407407407407E-2</v>
      </c>
      <c r="N21" s="17"/>
      <c r="O21" s="45"/>
      <c r="P21" s="17"/>
      <c r="Q21" s="45"/>
      <c r="R21" s="17"/>
      <c r="S21" s="45"/>
      <c r="T21" s="17"/>
      <c r="U21" s="17"/>
      <c r="V21" s="17"/>
      <c r="W21" s="45"/>
      <c r="X21" s="17"/>
      <c r="Y21" s="17"/>
      <c r="Z21" s="17"/>
      <c r="AA21" s="17"/>
      <c r="AB21" s="17"/>
      <c r="AC21" s="16"/>
      <c r="AD21" s="16"/>
      <c r="AE21" s="18"/>
    </row>
    <row r="22" spans="1:31" x14ac:dyDescent="0.3">
      <c r="A22" s="24" t="s">
        <v>58</v>
      </c>
      <c r="B22" s="9" t="s">
        <v>70</v>
      </c>
      <c r="C22" s="16">
        <v>12</v>
      </c>
      <c r="D22" s="30">
        <f>SUM(H22,J22,L22,N22,P22,R22,T22,V22,X22,Z22,AB22,AD22)</f>
        <v>66</v>
      </c>
      <c r="E22" s="76">
        <f>SUM(I22+K22+M22+O22+Q22+S22+U22+W22+Y22+AA22+AC22+AE22)</f>
        <v>0.12190972222222221</v>
      </c>
      <c r="F22" s="84">
        <f>COUNT(H22,J22,L22,N22,P22,R22,T22,V22,X22,Z22)</f>
        <v>3</v>
      </c>
      <c r="G22" s="36">
        <f>COUNT(AB22, AD22)</f>
        <v>0</v>
      </c>
      <c r="H22" s="22">
        <v>22</v>
      </c>
      <c r="I22" s="48">
        <v>3.7337962962962962E-2</v>
      </c>
      <c r="J22" s="17"/>
      <c r="K22" s="45"/>
      <c r="L22" s="17">
        <v>20</v>
      </c>
      <c r="M22" s="45">
        <v>4.6712962962962963E-2</v>
      </c>
      <c r="N22" s="17">
        <v>24</v>
      </c>
      <c r="O22" s="45">
        <v>3.78587962962963E-2</v>
      </c>
      <c r="P22" s="17"/>
      <c r="Q22" s="45"/>
      <c r="R22" s="17"/>
      <c r="S22" s="45"/>
      <c r="T22" s="17"/>
      <c r="U22" s="9"/>
      <c r="V22" s="17"/>
      <c r="W22" s="45"/>
      <c r="X22" s="17"/>
      <c r="Y22" s="17"/>
      <c r="Z22" s="17"/>
      <c r="AA22" s="17"/>
      <c r="AB22" s="17"/>
      <c r="AC22" s="16"/>
      <c r="AD22" s="16"/>
      <c r="AE22" s="18"/>
    </row>
    <row r="23" spans="1:31" x14ac:dyDescent="0.3">
      <c r="A23" s="24" t="s">
        <v>61</v>
      </c>
      <c r="B23" s="9" t="s">
        <v>70</v>
      </c>
      <c r="C23" s="16">
        <v>13</v>
      </c>
      <c r="D23" s="30">
        <f>SUM(H23,J23,L23,N23,P23,R23,T23,V23,X23,Z23,AB23,AD23)</f>
        <v>21</v>
      </c>
      <c r="E23" s="76">
        <f>SUM(I23+K23+M23+O23+Q23+S23+U23+W23+Y23+AA23+AC23+AE23)</f>
        <v>3.8993055555555552E-2</v>
      </c>
      <c r="F23" s="84">
        <f>COUNT(H23,J23,L23,N23,P23,R23,T23,V23,X23,Z23)</f>
        <v>1</v>
      </c>
      <c r="G23" s="36">
        <f>COUNT(AB23, AD23)</f>
        <v>0</v>
      </c>
      <c r="H23" s="22">
        <v>21</v>
      </c>
      <c r="I23" s="48">
        <v>3.8993055555555552E-2</v>
      </c>
      <c r="J23" s="17"/>
      <c r="K23" s="45"/>
      <c r="L23" s="17"/>
      <c r="M23" s="45"/>
      <c r="N23" s="17"/>
      <c r="O23" s="45"/>
      <c r="P23" s="17"/>
      <c r="Q23" s="45"/>
      <c r="R23" s="17"/>
      <c r="S23" s="45"/>
      <c r="T23" s="17"/>
      <c r="U23" s="17"/>
      <c r="V23" s="17"/>
      <c r="W23" s="45"/>
      <c r="X23" s="17"/>
      <c r="Y23" s="17"/>
      <c r="Z23" s="17"/>
      <c r="AA23" s="17"/>
      <c r="AB23" s="17"/>
      <c r="AC23" s="16"/>
      <c r="AD23" s="16"/>
      <c r="AE23" s="18"/>
    </row>
    <row r="24" spans="1:31" x14ac:dyDescent="0.3">
      <c r="A24" s="81" t="s">
        <v>34</v>
      </c>
      <c r="B24" s="72" t="s">
        <v>71</v>
      </c>
      <c r="C24" s="107">
        <v>1</v>
      </c>
      <c r="D24" s="193">
        <f>SUM(H24,J24,L24,N24,P24,R24,T24,V24,X24,Z24,AB24,AD24)</f>
        <v>354</v>
      </c>
      <c r="E24" s="103">
        <f>SUM(I24+K24+M24+O24+Q24+S24+U24+W24+Y24+AA24+AC24+AE24)</f>
        <v>0.90365740740740752</v>
      </c>
      <c r="F24" s="192">
        <f>COUNT(H24,J24,L24,N24,P24,R24,T24,V24,X24,Z24)</f>
        <v>10</v>
      </c>
      <c r="G24" s="115">
        <f>COUNT(AB24, AD24)</f>
        <v>2</v>
      </c>
      <c r="H24" s="105">
        <v>30</v>
      </c>
      <c r="I24" s="108">
        <v>2.6736111111111113E-2</v>
      </c>
      <c r="J24" s="102">
        <v>30</v>
      </c>
      <c r="K24" s="106">
        <v>0.10289351851851852</v>
      </c>
      <c r="L24" s="102">
        <v>29</v>
      </c>
      <c r="M24" s="106">
        <v>3.3738425925925929E-2</v>
      </c>
      <c r="N24" s="102">
        <v>29</v>
      </c>
      <c r="O24" s="106">
        <v>2.6805555555555555E-2</v>
      </c>
      <c r="P24" s="102">
        <v>30</v>
      </c>
      <c r="Q24" s="106">
        <v>0.29369212962962959</v>
      </c>
      <c r="R24" s="102">
        <v>29</v>
      </c>
      <c r="S24" s="106">
        <v>3.2499999999999994E-2</v>
      </c>
      <c r="T24" s="102">
        <v>30</v>
      </c>
      <c r="U24" s="106">
        <v>5.0995370370370365E-2</v>
      </c>
      <c r="V24" s="102">
        <v>30</v>
      </c>
      <c r="W24" s="106">
        <v>0.25687500000000002</v>
      </c>
      <c r="X24" s="102">
        <v>29</v>
      </c>
      <c r="Y24" s="106">
        <v>1.834490740740741E-2</v>
      </c>
      <c r="Z24" s="102">
        <v>30</v>
      </c>
      <c r="AA24" s="106">
        <v>3.9270833333333331E-2</v>
      </c>
      <c r="AB24" s="102">
        <v>29</v>
      </c>
      <c r="AC24" s="108">
        <v>1.6932870370370369E-2</v>
      </c>
      <c r="AD24" s="107">
        <v>29</v>
      </c>
      <c r="AE24" s="109">
        <v>4.8726851851851856E-3</v>
      </c>
    </row>
    <row r="25" spans="1:31" x14ac:dyDescent="0.3">
      <c r="A25" s="200" t="s">
        <v>97</v>
      </c>
      <c r="B25" s="201" t="s">
        <v>71</v>
      </c>
      <c r="C25" s="202">
        <v>2</v>
      </c>
      <c r="D25" s="203">
        <f>SUM(H25,J25,L25,N25,P25,R25,T25,V25,X25,Z25,AB25,AD25)</f>
        <v>304</v>
      </c>
      <c r="E25" s="204">
        <f>SUM(I25+K25+M25+O25+Q25+S25+U25+W25+Y25+AA25+AC25+AE25)</f>
        <v>1.1581365740740743</v>
      </c>
      <c r="F25" s="187">
        <f>COUNT(H25,J25,L25,N25,P25,R25,T25,V25,X25,Z25)</f>
        <v>10</v>
      </c>
      <c r="G25" s="188">
        <f>COUNT(AB25, AD25)</f>
        <v>2</v>
      </c>
      <c r="H25" s="211">
        <v>28</v>
      </c>
      <c r="I25" s="212">
        <v>3.0300925925925926E-2</v>
      </c>
      <c r="J25" s="213">
        <v>27</v>
      </c>
      <c r="K25" s="214">
        <v>0.11583333333333333</v>
      </c>
      <c r="L25" s="213">
        <v>24</v>
      </c>
      <c r="M25" s="214">
        <v>4.2164351851851856E-2</v>
      </c>
      <c r="N25" s="213">
        <v>28</v>
      </c>
      <c r="O25" s="214">
        <v>3.0428240740740742E-2</v>
      </c>
      <c r="P25" s="213">
        <v>28</v>
      </c>
      <c r="Q25" s="214">
        <v>0.39303240740740741</v>
      </c>
      <c r="R25" s="213">
        <v>27</v>
      </c>
      <c r="S25" s="214">
        <v>3.7002314814814814E-2</v>
      </c>
      <c r="T25" s="213">
        <v>23</v>
      </c>
      <c r="U25" s="214">
        <v>8.8784722222222223E-2</v>
      </c>
      <c r="V25" s="213">
        <v>26</v>
      </c>
      <c r="W25" s="214">
        <v>0.31631944444444443</v>
      </c>
      <c r="X25" s="213">
        <v>24</v>
      </c>
      <c r="Y25" s="214">
        <v>2.1226851851851854E-2</v>
      </c>
      <c r="Z25" s="213">
        <v>22</v>
      </c>
      <c r="AA25" s="214">
        <v>5.5879629629629633E-2</v>
      </c>
      <c r="AB25" s="213">
        <v>24</v>
      </c>
      <c r="AC25" s="212">
        <v>2.1504629629629627E-2</v>
      </c>
      <c r="AD25" s="202">
        <v>23</v>
      </c>
      <c r="AE25" s="215">
        <v>5.6597222222222222E-3</v>
      </c>
    </row>
    <row r="26" spans="1:31" x14ac:dyDescent="0.3">
      <c r="A26" s="200" t="s">
        <v>54</v>
      </c>
      <c r="B26" s="201" t="s">
        <v>71</v>
      </c>
      <c r="C26" s="202">
        <v>3</v>
      </c>
      <c r="D26" s="203">
        <f>SUM(H26,J26,L26,N26,P26,R26,T26,V26,X26,Z26,AB26,AD26)</f>
        <v>299</v>
      </c>
      <c r="E26" s="204">
        <f>SUM(I26+K26+M26+O26+Q26+S26+U26+W26+Y26+AA26+AC26+AE26)</f>
        <v>1.1588541666666667</v>
      </c>
      <c r="F26" s="187">
        <f>COUNT(H26,J26,L26,N26,P26,R26,T26,V26,X26,Z26)</f>
        <v>10</v>
      </c>
      <c r="G26" s="188">
        <f>COUNT(AB26, AD26)</f>
        <v>2</v>
      </c>
      <c r="H26" s="211">
        <v>24</v>
      </c>
      <c r="I26" s="218">
        <v>3.3344907407407406E-2</v>
      </c>
      <c r="J26" s="213">
        <v>28</v>
      </c>
      <c r="K26" s="214">
        <v>0.10696759259259259</v>
      </c>
      <c r="L26" s="213">
        <v>24</v>
      </c>
      <c r="M26" s="214">
        <v>4.2164351851851856E-2</v>
      </c>
      <c r="N26" s="213">
        <v>22</v>
      </c>
      <c r="O26" s="214">
        <v>3.3391203703703708E-2</v>
      </c>
      <c r="P26" s="213">
        <v>25</v>
      </c>
      <c r="Q26" s="214">
        <v>0.40445601851851848</v>
      </c>
      <c r="R26" s="213">
        <v>24</v>
      </c>
      <c r="S26" s="214">
        <v>3.8692129629629632E-2</v>
      </c>
      <c r="T26" s="213">
        <v>26</v>
      </c>
      <c r="U26" s="214">
        <v>6.0416666666666667E-2</v>
      </c>
      <c r="V26" s="213">
        <v>25</v>
      </c>
      <c r="W26" s="214">
        <v>0.34246527777777774</v>
      </c>
      <c r="X26" s="213">
        <v>23</v>
      </c>
      <c r="Y26" s="214">
        <v>2.2442129629629631E-2</v>
      </c>
      <c r="Z26" s="213">
        <v>26</v>
      </c>
      <c r="AA26" s="214">
        <v>4.927083333333334E-2</v>
      </c>
      <c r="AB26" s="213">
        <v>28</v>
      </c>
      <c r="AC26" s="212">
        <v>1.9039351851851852E-2</v>
      </c>
      <c r="AD26" s="202">
        <v>24</v>
      </c>
      <c r="AE26" s="215">
        <v>6.2037037037037043E-3</v>
      </c>
    </row>
    <row r="27" spans="1:31" x14ac:dyDescent="0.3">
      <c r="A27" s="200" t="s">
        <v>51</v>
      </c>
      <c r="B27" s="201" t="s">
        <v>71</v>
      </c>
      <c r="C27" s="202">
        <v>4</v>
      </c>
      <c r="D27" s="203">
        <f>SUM(H27,J27,L27,N27,P27,R27,T27,V27,X27,Z27,AB27,AD27)</f>
        <v>290</v>
      </c>
      <c r="E27" s="204">
        <f>SUM(I27+K27+M27+O27+Q27+S27+U27+W27+Y27+AA27+AC27+AE27)</f>
        <v>1.2261921296296299</v>
      </c>
      <c r="F27" s="187">
        <f>COUNT(H27,J27,L27,N27,P27,R27,T27,V27,X27,Z27)</f>
        <v>10</v>
      </c>
      <c r="G27" s="188">
        <f>COUNT(AB27, AD27)</f>
        <v>2</v>
      </c>
      <c r="H27" s="211">
        <v>25</v>
      </c>
      <c r="I27" s="212">
        <v>3.3009259259259259E-2</v>
      </c>
      <c r="J27" s="213">
        <v>18</v>
      </c>
      <c r="K27" s="214">
        <v>0.1559837962962963</v>
      </c>
      <c r="L27" s="213">
        <v>25</v>
      </c>
      <c r="M27" s="214">
        <v>4.0509259259259259E-2</v>
      </c>
      <c r="N27" s="213">
        <v>19</v>
      </c>
      <c r="O27" s="214">
        <v>3.5266203703703702E-2</v>
      </c>
      <c r="P27" s="213">
        <v>27</v>
      </c>
      <c r="Q27" s="214">
        <v>0.40442129629629631</v>
      </c>
      <c r="R27" s="213">
        <v>26</v>
      </c>
      <c r="S27" s="214">
        <v>3.7939814814814815E-2</v>
      </c>
      <c r="T27" s="213">
        <v>24</v>
      </c>
      <c r="U27" s="214">
        <v>7.9826388888888891E-2</v>
      </c>
      <c r="V27" s="213">
        <v>24</v>
      </c>
      <c r="W27" s="214">
        <v>0.34247685185185189</v>
      </c>
      <c r="X27" s="213">
        <v>25</v>
      </c>
      <c r="Y27" s="214">
        <v>2.1215277777777777E-2</v>
      </c>
      <c r="Z27" s="213">
        <v>24</v>
      </c>
      <c r="AA27" s="214">
        <v>4.9803240740740738E-2</v>
      </c>
      <c r="AB27" s="213">
        <v>26</v>
      </c>
      <c r="AC27" s="212">
        <v>2.0428240740740743E-2</v>
      </c>
      <c r="AD27" s="202">
        <v>27</v>
      </c>
      <c r="AE27" s="215">
        <v>5.3125000000000004E-3</v>
      </c>
    </row>
    <row r="28" spans="1:31" x14ac:dyDescent="0.3">
      <c r="A28" s="200" t="s">
        <v>53</v>
      </c>
      <c r="B28" s="201" t="s">
        <v>71</v>
      </c>
      <c r="C28" s="202">
        <v>5</v>
      </c>
      <c r="D28" s="203">
        <f>SUM(H28,J28,L28,N28,P28,R28,T28,V28,X28,Z28,AB28,AD28)</f>
        <v>284</v>
      </c>
      <c r="E28" s="204">
        <f>SUM(I28+K28+M28+O28+Q28+S28+U28+W28+Y28+AA28+AC28+AE28)</f>
        <v>1.1460300925925928</v>
      </c>
      <c r="F28" s="187">
        <f>COUNT(H28,J28,L28,N28,P28,R28,T28,V28,X28,Z28)</f>
        <v>10</v>
      </c>
      <c r="G28" s="188">
        <f>COUNT(AB28, AD28)</f>
        <v>2</v>
      </c>
      <c r="H28" s="211">
        <v>23</v>
      </c>
      <c r="I28" s="212">
        <v>3.335648148148148E-2</v>
      </c>
      <c r="J28" s="213">
        <v>26</v>
      </c>
      <c r="K28" s="214">
        <v>0.11583333333333333</v>
      </c>
      <c r="L28" s="213">
        <v>24</v>
      </c>
      <c r="M28" s="214">
        <v>4.2164351851851856E-2</v>
      </c>
      <c r="N28" s="213">
        <v>21</v>
      </c>
      <c r="O28" s="214">
        <v>3.3391203703703708E-2</v>
      </c>
      <c r="P28" s="213">
        <v>24</v>
      </c>
      <c r="Q28" s="214">
        <v>0.40447916666666667</v>
      </c>
      <c r="R28" s="213">
        <v>23</v>
      </c>
      <c r="S28" s="214">
        <v>3.8703703703703705E-2</v>
      </c>
      <c r="T28" s="213">
        <v>25</v>
      </c>
      <c r="U28" s="214">
        <v>6.0428240740740741E-2</v>
      </c>
      <c r="V28" s="213">
        <v>26</v>
      </c>
      <c r="W28" s="214">
        <v>0.31631944444444443</v>
      </c>
      <c r="X28" s="213">
        <v>22</v>
      </c>
      <c r="Y28" s="214">
        <v>2.4166666666666666E-2</v>
      </c>
      <c r="Z28" s="213">
        <v>25</v>
      </c>
      <c r="AA28" s="214">
        <v>4.9282407407407407E-2</v>
      </c>
      <c r="AB28" s="213">
        <v>23</v>
      </c>
      <c r="AC28" s="212">
        <v>2.224537037037037E-2</v>
      </c>
      <c r="AD28" s="202">
        <v>22</v>
      </c>
      <c r="AE28" s="215">
        <v>5.6597222222222222E-3</v>
      </c>
    </row>
    <row r="29" spans="1:31" x14ac:dyDescent="0.3">
      <c r="A29" s="200" t="s">
        <v>41</v>
      </c>
      <c r="B29" s="201" t="s">
        <v>71</v>
      </c>
      <c r="C29" s="202">
        <v>6</v>
      </c>
      <c r="D29" s="203">
        <f>SUM(H29,J29,L29,N29,P29,R29,T29,V29,X29,Z29,AB29,AD29)</f>
        <v>242</v>
      </c>
      <c r="E29" s="204">
        <f>SUM(I29+K29+M29+O29+Q29+S29+U29+W29+Y29+AA29+AC29+AE29)</f>
        <v>0.79620370370370386</v>
      </c>
      <c r="F29" s="187">
        <f>COUNT(H29,J29,L29,N29,P29,R29,T29,V29,X29,Z29)</f>
        <v>8</v>
      </c>
      <c r="G29" s="188">
        <f>COUNT(AB29, AD29)</f>
        <v>2</v>
      </c>
      <c r="H29" s="211">
        <v>29</v>
      </c>
      <c r="I29" s="212">
        <v>2.809027777777778E-2</v>
      </c>
      <c r="J29" s="213">
        <v>17</v>
      </c>
      <c r="K29" s="214">
        <v>0.15616898148148148</v>
      </c>
      <c r="L29" s="213">
        <v>28</v>
      </c>
      <c r="M29" s="214">
        <v>3.695601851851852E-2</v>
      </c>
      <c r="N29" s="213">
        <v>20</v>
      </c>
      <c r="O29" s="214">
        <v>3.5208333333333335E-2</v>
      </c>
      <c r="P29" s="213">
        <v>23</v>
      </c>
      <c r="Q29" s="214">
        <v>0.40449074074074076</v>
      </c>
      <c r="R29" s="213">
        <v>25</v>
      </c>
      <c r="S29" s="214">
        <v>3.8101851851851852E-2</v>
      </c>
      <c r="T29" s="213"/>
      <c r="U29" s="213"/>
      <c r="V29" s="213"/>
      <c r="W29" s="214"/>
      <c r="X29" s="213">
        <v>26</v>
      </c>
      <c r="Y29" s="214">
        <v>2.1215277777777777E-2</v>
      </c>
      <c r="Z29" s="213">
        <v>23</v>
      </c>
      <c r="AA29" s="214">
        <v>5.0231481481481481E-2</v>
      </c>
      <c r="AB29" s="213">
        <v>25</v>
      </c>
      <c r="AC29" s="212">
        <v>2.0428240740740743E-2</v>
      </c>
      <c r="AD29" s="202">
        <v>26</v>
      </c>
      <c r="AE29" s="215">
        <v>5.3125000000000004E-3</v>
      </c>
    </row>
    <row r="30" spans="1:31" x14ac:dyDescent="0.3">
      <c r="A30" s="200" t="s">
        <v>118</v>
      </c>
      <c r="B30" s="201" t="s">
        <v>71</v>
      </c>
      <c r="C30" s="202">
        <v>7</v>
      </c>
      <c r="D30" s="203">
        <f>SUM(H30,J30,L30,N30,P30,R30,T30,V30,X30,Z30,AB30,AD30)</f>
        <v>232</v>
      </c>
      <c r="E30" s="204">
        <f>SUM(I30+K30+M30+O30+Q30+S30+U30+W30+Y30+AA30+AC30+AE30)</f>
        <v>0.67458333333333331</v>
      </c>
      <c r="F30" s="187">
        <f>COUNT(H30,J30,L30,N30,P30,R30,T30,V30,X30,Z30)</f>
        <v>7</v>
      </c>
      <c r="G30" s="188">
        <f>COUNT(AB30, AD30)</f>
        <v>1</v>
      </c>
      <c r="H30" s="211"/>
      <c r="I30" s="212"/>
      <c r="J30" s="213">
        <v>25</v>
      </c>
      <c r="K30" s="214">
        <v>0.11709490740740741</v>
      </c>
      <c r="L30" s="213">
        <v>30</v>
      </c>
      <c r="M30" s="214">
        <v>3.2256944444444442E-2</v>
      </c>
      <c r="N30" s="213">
        <v>30</v>
      </c>
      <c r="O30" s="214">
        <v>2.6041666666666668E-2</v>
      </c>
      <c r="P30" s="213">
        <v>28</v>
      </c>
      <c r="Q30" s="214">
        <v>0.39303240740740741</v>
      </c>
      <c r="R30" s="213">
        <v>30</v>
      </c>
      <c r="S30" s="214">
        <v>3.0185185185185186E-2</v>
      </c>
      <c r="T30" s="213">
        <v>29</v>
      </c>
      <c r="U30" s="214">
        <v>5.4166666666666669E-2</v>
      </c>
      <c r="V30" s="213"/>
      <c r="W30" s="214"/>
      <c r="X30" s="213">
        <v>30</v>
      </c>
      <c r="Y30" s="214">
        <v>1.7233796296296296E-2</v>
      </c>
      <c r="Z30" s="213"/>
      <c r="AA30" s="213"/>
      <c r="AB30" s="213"/>
      <c r="AC30" s="202"/>
      <c r="AD30" s="202">
        <v>30</v>
      </c>
      <c r="AE30" s="215">
        <v>4.5717592592592589E-3</v>
      </c>
    </row>
    <row r="31" spans="1:31" x14ac:dyDescent="0.3">
      <c r="A31" s="200" t="s">
        <v>134</v>
      </c>
      <c r="B31" s="201" t="s">
        <v>71</v>
      </c>
      <c r="C31" s="202">
        <v>8</v>
      </c>
      <c r="D31" s="203">
        <f>SUM(H31,J31,L31,N31,P31,R31,T31,V31,X31,Z31,AB31,AD31)</f>
        <v>220</v>
      </c>
      <c r="E31" s="204">
        <f>SUM(I31+K31+M31+O31+Q31+S31+U31+W31+Y31+AA31+AC31+AE31)</f>
        <v>0.49550925925925926</v>
      </c>
      <c r="F31" s="187">
        <f>COUNT(H31,J31,L31,N31,P31,R31,T31,V31,X31,Z31)</f>
        <v>6</v>
      </c>
      <c r="G31" s="188">
        <f>COUNT(AB31, AD31)</f>
        <v>2</v>
      </c>
      <c r="H31" s="211"/>
      <c r="I31" s="212"/>
      <c r="J31" s="213"/>
      <c r="K31" s="214"/>
      <c r="L31" s="213"/>
      <c r="M31" s="214"/>
      <c r="N31" s="213">
        <v>27</v>
      </c>
      <c r="O31" s="214">
        <v>3.1041666666666665E-2</v>
      </c>
      <c r="P31" s="213"/>
      <c r="Q31" s="214"/>
      <c r="R31" s="213">
        <v>28</v>
      </c>
      <c r="S31" s="214">
        <v>3.605324074074074E-2</v>
      </c>
      <c r="T31" s="213">
        <v>28</v>
      </c>
      <c r="U31" s="214">
        <v>5.5185185185185191E-2</v>
      </c>
      <c r="V31" s="213">
        <v>29</v>
      </c>
      <c r="W31" s="214">
        <v>0.28570601851851851</v>
      </c>
      <c r="X31" s="213">
        <v>27</v>
      </c>
      <c r="Y31" s="214">
        <v>2.0532407407407405E-2</v>
      </c>
      <c r="Z31" s="213">
        <v>29</v>
      </c>
      <c r="AA31" s="214">
        <v>4.2500000000000003E-2</v>
      </c>
      <c r="AB31" s="213">
        <v>27</v>
      </c>
      <c r="AC31" s="212">
        <v>1.9085648148148147E-2</v>
      </c>
      <c r="AD31" s="202">
        <v>25</v>
      </c>
      <c r="AE31" s="215">
        <v>5.4050925925925924E-3</v>
      </c>
    </row>
    <row r="32" spans="1:31" x14ac:dyDescent="0.3">
      <c r="A32" s="200" t="s">
        <v>110</v>
      </c>
      <c r="B32" s="201" t="s">
        <v>71</v>
      </c>
      <c r="C32" s="202">
        <v>9</v>
      </c>
      <c r="D32" s="203">
        <f>SUM(H32,J32,L32,N32,P32,R32,T32,V32,X32,Z32,AB32,AD32)</f>
        <v>188</v>
      </c>
      <c r="E32" s="204">
        <f>SUM(I32+K32+M32+O32+Q32+S32+U32+W32+Y32+AA32+AC32+AE32)</f>
        <v>0.84396990740740752</v>
      </c>
      <c r="F32" s="187">
        <f>COUNT(H32,J32,L32,N32,P32,R32,T32,V32,X32,Z32)</f>
        <v>5</v>
      </c>
      <c r="G32" s="188">
        <f>COUNT(AB32, AD32)</f>
        <v>2</v>
      </c>
      <c r="H32" s="211"/>
      <c r="I32" s="212"/>
      <c r="J32" s="213">
        <v>29</v>
      </c>
      <c r="K32" s="214">
        <v>0.10331018518518519</v>
      </c>
      <c r="L32" s="213"/>
      <c r="M32" s="214"/>
      <c r="N32" s="213"/>
      <c r="O32" s="214"/>
      <c r="P32" s="213">
        <v>29</v>
      </c>
      <c r="Q32" s="214">
        <v>0.29377314814814814</v>
      </c>
      <c r="R32" s="213"/>
      <c r="S32" s="214"/>
      <c r="T32" s="213"/>
      <c r="U32" s="213"/>
      <c r="V32" s="213">
        <v>23</v>
      </c>
      <c r="W32" s="214">
        <v>0.34258101851851852</v>
      </c>
      <c r="X32" s="213">
        <v>28</v>
      </c>
      <c r="Y32" s="214">
        <v>1.8530092592592595E-2</v>
      </c>
      <c r="Z32" s="213">
        <v>21</v>
      </c>
      <c r="AA32" s="214">
        <v>6.4317129629629641E-2</v>
      </c>
      <c r="AB32" s="213">
        <v>30</v>
      </c>
      <c r="AC32" s="212">
        <v>1.650462962962963E-2</v>
      </c>
      <c r="AD32" s="202">
        <v>28</v>
      </c>
      <c r="AE32" s="215">
        <v>4.9537037037037041E-3</v>
      </c>
    </row>
    <row r="33" spans="1:31" x14ac:dyDescent="0.3">
      <c r="A33" s="24" t="s">
        <v>119</v>
      </c>
      <c r="B33" s="9" t="s">
        <v>71</v>
      </c>
      <c r="C33" s="16">
        <v>10</v>
      </c>
      <c r="D33" s="30">
        <f>SUM(H33,J33,L33,N33,P33,R33,T33,V33,X33,Z33,AB33,AD33)</f>
        <v>106</v>
      </c>
      <c r="E33" s="76">
        <f>SUM(I33+K33+M33+O33+Q33+S33+U33+W33+Y33+AA33+AC33+AE33)</f>
        <v>0.53672453703703704</v>
      </c>
      <c r="F33" s="84">
        <f>COUNT(H33,J33,L33,N33,P33,R33,T33,V33,X33,Z33)</f>
        <v>4</v>
      </c>
      <c r="G33" s="36">
        <f>COUNT(AB33, AD33)</f>
        <v>0</v>
      </c>
      <c r="H33" s="22"/>
      <c r="I33" s="48"/>
      <c r="J33" s="17">
        <v>24</v>
      </c>
      <c r="K33" s="45">
        <v>0.11745370370370371</v>
      </c>
      <c r="L33" s="17"/>
      <c r="M33" s="45"/>
      <c r="N33" s="17"/>
      <c r="O33" s="45"/>
      <c r="P33" s="17"/>
      <c r="Q33" s="45"/>
      <c r="R33" s="17"/>
      <c r="S33" s="45"/>
      <c r="T33" s="17">
        <v>27</v>
      </c>
      <c r="U33" s="45">
        <v>5.7951388888888893E-2</v>
      </c>
      <c r="V33" s="17">
        <v>28</v>
      </c>
      <c r="W33" s="45">
        <v>0.31253472222222223</v>
      </c>
      <c r="X33" s="17"/>
      <c r="Y33" s="17"/>
      <c r="Z33" s="17">
        <v>27</v>
      </c>
      <c r="AA33" s="45">
        <v>4.8784722222222222E-2</v>
      </c>
      <c r="AB33" s="17"/>
      <c r="AC33" s="16"/>
      <c r="AD33" s="16"/>
      <c r="AE33" s="18"/>
    </row>
    <row r="34" spans="1:31" x14ac:dyDescent="0.3">
      <c r="A34" s="24" t="s">
        <v>47</v>
      </c>
      <c r="B34" s="9" t="s">
        <v>71</v>
      </c>
      <c r="C34" s="16">
        <v>11</v>
      </c>
      <c r="D34" s="30">
        <f>SUM(H34,J34,L34,N34,P34,R34,T34,V34,X34,Z34,AB34,AD34)</f>
        <v>102</v>
      </c>
      <c r="E34" s="76">
        <f>SUM(I34+K34+M34+O34+Q34+S34+U34+W34+Y34+AA34+AC34+AE34)</f>
        <v>0.2223148148148148</v>
      </c>
      <c r="F34" s="84">
        <f>COUNT(H34,J34,L34,N34,P34,R34,T34,V34,X34,Z34)</f>
        <v>4</v>
      </c>
      <c r="G34" s="36">
        <f>COUNT(AB34, AD34)</f>
        <v>0</v>
      </c>
      <c r="H34" s="22">
        <v>27</v>
      </c>
      <c r="I34" s="48">
        <v>3.0312499999999996E-2</v>
      </c>
      <c r="J34" s="17">
        <v>22</v>
      </c>
      <c r="K34" s="45">
        <v>0.12256944444444444</v>
      </c>
      <c r="L34" s="17">
        <v>27</v>
      </c>
      <c r="M34" s="45">
        <v>3.8310185185185183E-2</v>
      </c>
      <c r="N34" s="17">
        <v>26</v>
      </c>
      <c r="O34" s="45">
        <v>3.1122685185185187E-2</v>
      </c>
      <c r="P34" s="17"/>
      <c r="Q34" s="45"/>
      <c r="R34" s="17"/>
      <c r="S34" s="45"/>
      <c r="T34" s="17"/>
      <c r="U34" s="17"/>
      <c r="V34" s="17"/>
      <c r="W34" s="45"/>
      <c r="X34" s="17"/>
      <c r="Y34" s="17"/>
      <c r="Z34" s="17"/>
      <c r="AA34" s="17"/>
      <c r="AB34" s="17"/>
      <c r="AC34" s="16"/>
      <c r="AD34" s="16"/>
      <c r="AE34" s="18"/>
    </row>
    <row r="35" spans="1:31" x14ac:dyDescent="0.3">
      <c r="A35" s="24" t="s">
        <v>106</v>
      </c>
      <c r="B35" s="9" t="s">
        <v>71</v>
      </c>
      <c r="C35" s="16">
        <v>12</v>
      </c>
      <c r="D35" s="30">
        <f>SUM(H35,J35,L35,N35,P35,R35,T35,V35,X35,Z35,AB35,AD35)</f>
        <v>99</v>
      </c>
      <c r="E35" s="76">
        <f>SUM(I35+K35+M35+O35+Q35+S35+U35+W35+Y35+AA35+AC35+AE35)</f>
        <v>0.22385416666666669</v>
      </c>
      <c r="F35" s="84">
        <f>COUNT(H35,J35,L35,N35,P35,R35,T35,V35,X35,Z35)</f>
        <v>4</v>
      </c>
      <c r="G35" s="36">
        <f>COUNT(AB35, AD35)</f>
        <v>0</v>
      </c>
      <c r="H35" s="22">
        <v>26</v>
      </c>
      <c r="I35" s="48">
        <v>3.1018518518518515E-2</v>
      </c>
      <c r="J35" s="17">
        <v>23</v>
      </c>
      <c r="K35" s="45">
        <v>0.12254629629629631</v>
      </c>
      <c r="L35" s="17">
        <v>26</v>
      </c>
      <c r="M35" s="45">
        <v>3.8692129629629632E-2</v>
      </c>
      <c r="N35" s="17">
        <v>24</v>
      </c>
      <c r="O35" s="45">
        <v>3.1597222222222221E-2</v>
      </c>
      <c r="P35" s="17"/>
      <c r="Q35" s="45"/>
      <c r="R35" s="17"/>
      <c r="S35" s="45"/>
      <c r="T35" s="17"/>
      <c r="U35" s="17"/>
      <c r="V35" s="17"/>
      <c r="W35" s="45"/>
      <c r="X35" s="17"/>
      <c r="Y35" s="17"/>
      <c r="Z35" s="17"/>
      <c r="AA35" s="17"/>
      <c r="AB35" s="17"/>
      <c r="AC35" s="16"/>
      <c r="AD35" s="16"/>
      <c r="AE35" s="18"/>
    </row>
    <row r="36" spans="1:31" x14ac:dyDescent="0.3">
      <c r="A36" s="24" t="s">
        <v>55</v>
      </c>
      <c r="B36" s="9" t="s">
        <v>71</v>
      </c>
      <c r="C36" s="16">
        <v>12</v>
      </c>
      <c r="D36" s="30">
        <f>SUM(H36,J36,L36,N36,P36,R36,T36,V36,X36,Z36,AB36,AD36)</f>
        <v>99</v>
      </c>
      <c r="E36" s="76">
        <f>SUM(I36+K36+M36+O36+Q36+S36+U36+W36+Y36+AA36+AC36+AE36)</f>
        <v>0.57748842592592586</v>
      </c>
      <c r="F36" s="84">
        <f>COUNT(H36,J36,L36,N36,P36,R36,T36,V36,X36,Z36)</f>
        <v>4</v>
      </c>
      <c r="G36" s="36">
        <f>COUNT(AB36, AD36)</f>
        <v>0</v>
      </c>
      <c r="H36" s="22">
        <v>22</v>
      </c>
      <c r="I36" s="49">
        <v>3.3576388888888892E-2</v>
      </c>
      <c r="J36" s="17">
        <v>28</v>
      </c>
      <c r="K36" s="45">
        <v>0.10696759259259259</v>
      </c>
      <c r="L36" s="17"/>
      <c r="M36" s="45"/>
      <c r="N36" s="17">
        <v>23</v>
      </c>
      <c r="O36" s="45">
        <v>3.2511574074074075E-2</v>
      </c>
      <c r="P36" s="17">
        <v>26</v>
      </c>
      <c r="Q36" s="45">
        <v>0.40443287037037035</v>
      </c>
      <c r="R36" s="17"/>
      <c r="S36" s="45"/>
      <c r="T36" s="17"/>
      <c r="U36" s="17"/>
      <c r="V36" s="17"/>
      <c r="W36" s="45"/>
      <c r="X36" s="17"/>
      <c r="Y36" s="17"/>
      <c r="Z36" s="17"/>
      <c r="AA36" s="17"/>
      <c r="AB36" s="17"/>
      <c r="AC36" s="16"/>
      <c r="AD36" s="16"/>
      <c r="AE36" s="18"/>
    </row>
    <row r="37" spans="1:31" x14ac:dyDescent="0.3">
      <c r="A37" s="24" t="s">
        <v>114</v>
      </c>
      <c r="B37" s="9" t="s">
        <v>71</v>
      </c>
      <c r="C37" s="16">
        <v>13</v>
      </c>
      <c r="D37" s="30">
        <f>SUM(H37,J37,L37,N37,P37,R37,T37,V37,X37,Z37,AB37,AD37)</f>
        <v>46</v>
      </c>
      <c r="E37" s="76">
        <f>SUM(I37+K37+M37+O37+Q37+S37+U37+W37+Y37+AA37+AC37+AE37)</f>
        <v>0.16443287037037038</v>
      </c>
      <c r="F37" s="84">
        <f>COUNT(H37,J37,L37,N37,P37,R37,T37,V37,X37,Z37)</f>
        <v>2</v>
      </c>
      <c r="G37" s="36">
        <f>COUNT(AB37, AD37)</f>
        <v>0</v>
      </c>
      <c r="H37" s="22"/>
      <c r="I37" s="49"/>
      <c r="J37" s="17">
        <v>21</v>
      </c>
      <c r="K37" s="45">
        <v>0.13287037037037039</v>
      </c>
      <c r="L37" s="17"/>
      <c r="M37" s="45"/>
      <c r="N37" s="17">
        <v>25</v>
      </c>
      <c r="O37" s="45">
        <v>3.15625E-2</v>
      </c>
      <c r="P37" s="17"/>
      <c r="Q37" s="45"/>
      <c r="R37" s="17"/>
      <c r="S37" s="45"/>
      <c r="T37" s="17"/>
      <c r="U37" s="45"/>
      <c r="V37" s="17"/>
      <c r="W37" s="45"/>
      <c r="X37" s="17"/>
      <c r="Y37" s="17"/>
      <c r="Z37" s="17"/>
      <c r="AA37" s="17"/>
      <c r="AB37" s="17"/>
      <c r="AC37" s="16"/>
      <c r="AD37" s="16"/>
      <c r="AE37" s="18"/>
    </row>
    <row r="38" spans="1:31" x14ac:dyDescent="0.3">
      <c r="A38" s="24" t="s">
        <v>145</v>
      </c>
      <c r="B38" s="9" t="s">
        <v>71</v>
      </c>
      <c r="C38" s="16">
        <v>14</v>
      </c>
      <c r="D38" s="30">
        <f>SUM(H38,J38,L38,N38,P38,R38,T38,V38,X38,Z38,AB38,AD38)</f>
        <v>27</v>
      </c>
      <c r="E38" s="76">
        <f>SUM(I38+K38+M38+O38+Q38+S38+U38+W38+Y38+AA38+AC38+AE38)</f>
        <v>0.31258101851851855</v>
      </c>
      <c r="F38" s="84">
        <f>COUNT(H38,J38,L38,N38,P38,R38,T38,V38,X38,Z38)</f>
        <v>1</v>
      </c>
      <c r="G38" s="36">
        <f>COUNT(AB38, AD38)</f>
        <v>0</v>
      </c>
      <c r="H38" s="22"/>
      <c r="I38" s="48"/>
      <c r="J38" s="17"/>
      <c r="K38" s="45"/>
      <c r="L38" s="17"/>
      <c r="M38" s="45"/>
      <c r="N38" s="17"/>
      <c r="O38" s="45"/>
      <c r="P38" s="17"/>
      <c r="Q38" s="45"/>
      <c r="R38" s="17"/>
      <c r="S38" s="45"/>
      <c r="T38" s="17"/>
      <c r="U38" s="17"/>
      <c r="V38" s="17">
        <v>27</v>
      </c>
      <c r="W38" s="45">
        <v>0.31258101851851855</v>
      </c>
      <c r="X38" s="17"/>
      <c r="Y38" s="17"/>
      <c r="Z38" s="17"/>
      <c r="AA38" s="17"/>
      <c r="AB38" s="17"/>
      <c r="AC38" s="16"/>
      <c r="AD38" s="16"/>
      <c r="AE38" s="18"/>
    </row>
    <row r="39" spans="1:31" x14ac:dyDescent="0.3">
      <c r="A39" s="81" t="s">
        <v>52</v>
      </c>
      <c r="B39" s="72" t="s">
        <v>72</v>
      </c>
      <c r="C39" s="107">
        <v>1</v>
      </c>
      <c r="D39" s="193">
        <f>SUM(H39,J39,L39,N39,P39,R39,T39,V39,X39,Z39,AB39,AD39)</f>
        <v>330</v>
      </c>
      <c r="E39" s="103">
        <f>SUM(I39+K39+M39+O39+Q39+S39+U39+W39+Y39+AA39+AC39+AE39)</f>
        <v>0.86209490740740724</v>
      </c>
      <c r="F39" s="192">
        <f>COUNT(H39,J39,L39,N39,P39,R39,T39,V39,X39,Z39)</f>
        <v>9</v>
      </c>
      <c r="G39" s="115">
        <f>COUNT(AB39, AD39)</f>
        <v>2</v>
      </c>
      <c r="H39" s="105">
        <v>30</v>
      </c>
      <c r="I39" s="108">
        <v>3.3159722222222222E-2</v>
      </c>
      <c r="J39" s="102">
        <v>30</v>
      </c>
      <c r="K39" s="106">
        <v>0.14093749999999999</v>
      </c>
      <c r="L39" s="102">
        <v>30</v>
      </c>
      <c r="M39" s="106">
        <v>3.9583333333333331E-2</v>
      </c>
      <c r="N39" s="102">
        <v>30</v>
      </c>
      <c r="O39" s="106">
        <v>3.1412037037037037E-2</v>
      </c>
      <c r="P39" s="102"/>
      <c r="Q39" s="106"/>
      <c r="R39" s="102">
        <v>30</v>
      </c>
      <c r="S39" s="106">
        <v>3.7384259259259263E-2</v>
      </c>
      <c r="T39" s="102">
        <v>30</v>
      </c>
      <c r="U39" s="106">
        <v>8.0509259259259267E-2</v>
      </c>
      <c r="V39" s="102">
        <v>30</v>
      </c>
      <c r="W39" s="106">
        <v>0.4079861111111111</v>
      </c>
      <c r="X39" s="102">
        <v>30</v>
      </c>
      <c r="Y39" s="106">
        <v>2.0555555555555556E-2</v>
      </c>
      <c r="Z39" s="102">
        <v>30</v>
      </c>
      <c r="AA39" s="106">
        <v>4.6365740740740742E-2</v>
      </c>
      <c r="AB39" s="102">
        <v>30</v>
      </c>
      <c r="AC39" s="194">
        <v>1.8854166666666665E-2</v>
      </c>
      <c r="AD39" s="107">
        <v>30</v>
      </c>
      <c r="AE39" s="109">
        <v>5.347222222222222E-3</v>
      </c>
    </row>
    <row r="40" spans="1:31" x14ac:dyDescent="0.3">
      <c r="A40" s="81" t="s">
        <v>56</v>
      </c>
      <c r="B40" s="72" t="s">
        <v>73</v>
      </c>
      <c r="C40" s="107">
        <v>1</v>
      </c>
      <c r="D40" s="193">
        <f>SUM(H40,J40,L40,N40,P40,R40,T40,V40,X40,Z40,AB40,AD40)</f>
        <v>330</v>
      </c>
      <c r="E40" s="103">
        <f>SUM(I40+K40+M40+O40+Q40+S40+U40+W40+Y40+AA40+AC40+AE40)</f>
        <v>0.70670138888888889</v>
      </c>
      <c r="F40" s="192">
        <f>COUNT(H40,J40,L40,N40,P40,R40,T40,V40,X40,Z40)</f>
        <v>9</v>
      </c>
      <c r="G40" s="115">
        <f>COUNT(AB40, AD40)</f>
        <v>2</v>
      </c>
      <c r="H40" s="105">
        <v>30</v>
      </c>
      <c r="I40" s="108">
        <v>3.4027777777777775E-2</v>
      </c>
      <c r="J40" s="102">
        <v>30</v>
      </c>
      <c r="K40" s="106">
        <v>0.11598379629629629</v>
      </c>
      <c r="L40" s="102">
        <v>30</v>
      </c>
      <c r="M40" s="106">
        <v>4.3506944444444445E-2</v>
      </c>
      <c r="N40" s="102">
        <v>30</v>
      </c>
      <c r="O40" s="106">
        <v>3.3252314814814811E-2</v>
      </c>
      <c r="P40" s="102"/>
      <c r="Q40" s="106"/>
      <c r="R40" s="102">
        <v>30</v>
      </c>
      <c r="S40" s="106">
        <v>3.7569444444444447E-2</v>
      </c>
      <c r="T40" s="102">
        <v>30</v>
      </c>
      <c r="U40" s="106">
        <v>5.842592592592593E-2</v>
      </c>
      <c r="V40" s="102">
        <v>30</v>
      </c>
      <c r="W40" s="106">
        <v>0.29094907407407405</v>
      </c>
      <c r="X40" s="102">
        <v>30</v>
      </c>
      <c r="Y40" s="106">
        <v>2.1527777777777781E-2</v>
      </c>
      <c r="Z40" s="102">
        <v>30</v>
      </c>
      <c r="AA40" s="106">
        <v>4.5509259259259256E-2</v>
      </c>
      <c r="AB40" s="102">
        <v>30</v>
      </c>
      <c r="AC40" s="108">
        <v>2.0034722222222221E-2</v>
      </c>
      <c r="AD40" s="107">
        <v>30</v>
      </c>
      <c r="AE40" s="109">
        <v>5.9143518518518521E-3</v>
      </c>
    </row>
    <row r="41" spans="1:31" x14ac:dyDescent="0.3">
      <c r="A41" s="24" t="s">
        <v>28</v>
      </c>
      <c r="B41" s="9" t="s">
        <v>69</v>
      </c>
      <c r="C41" s="16">
        <v>1</v>
      </c>
      <c r="D41" s="30">
        <f>SUM(H41,J41,L41,N41,P41,R41,T41,V41,X41,Z41,AB41,AD41)</f>
        <v>30</v>
      </c>
      <c r="E41" s="76">
        <f>SUM(I41+K41+M41+O41+Q41+S41+U41+W41+Y41+AA41+AC41+AE41)</f>
        <v>2.614583333333333E-2</v>
      </c>
      <c r="F41" s="84">
        <f>COUNT(H41,J41,L41,N41,P41,R41,T41,V41,X41,Z41)</f>
        <v>1</v>
      </c>
      <c r="G41" s="36">
        <f>COUNT(AB41, AD41)</f>
        <v>0</v>
      </c>
      <c r="H41" s="22">
        <v>30</v>
      </c>
      <c r="I41" s="48">
        <v>2.614583333333333E-2</v>
      </c>
      <c r="J41" s="17"/>
      <c r="K41" s="45"/>
      <c r="L41" s="17"/>
      <c r="M41" s="45"/>
      <c r="N41" s="17"/>
      <c r="O41" s="45"/>
      <c r="P41" s="17"/>
      <c r="Q41" s="45"/>
      <c r="R41" s="17"/>
      <c r="S41" s="45"/>
      <c r="T41" s="17"/>
      <c r="U41" s="17"/>
      <c r="V41" s="17"/>
      <c r="W41" s="45"/>
      <c r="X41" s="17"/>
      <c r="Y41" s="17"/>
      <c r="Z41" s="17"/>
      <c r="AA41" s="17"/>
      <c r="AB41" s="17"/>
      <c r="AC41" s="16"/>
      <c r="AD41" s="16"/>
      <c r="AE41" s="18"/>
    </row>
    <row r="42" spans="1:31" x14ac:dyDescent="0.3">
      <c r="A42" s="24" t="s">
        <v>32</v>
      </c>
      <c r="B42" s="9" t="s">
        <v>69</v>
      </c>
      <c r="C42" s="16">
        <v>2</v>
      </c>
      <c r="D42" s="30">
        <f>SUM(H42,J42,L42,N42,P42,R42,T42,V42,X42,Z42,AB42,AD42)</f>
        <v>29</v>
      </c>
      <c r="E42" s="76">
        <f>SUM(I42+K42+M42+O42+Q42+S42+U42+W42+Y42+AA42+AC42+AE42)</f>
        <v>2.6435185185185187E-2</v>
      </c>
      <c r="F42" s="84">
        <f>COUNT(H42,J42,L42,N42,P42,R42,T42,V42,X42,Z42)</f>
        <v>1</v>
      </c>
      <c r="G42" s="36">
        <f>COUNT(AB42, AD42)</f>
        <v>0</v>
      </c>
      <c r="H42" s="22">
        <v>29</v>
      </c>
      <c r="I42" s="48">
        <v>2.6435185185185187E-2</v>
      </c>
      <c r="J42" s="17"/>
      <c r="K42" s="45"/>
      <c r="L42" s="17"/>
      <c r="M42" s="45"/>
      <c r="N42" s="17"/>
      <c r="O42" s="45"/>
      <c r="P42" s="17"/>
      <c r="Q42" s="45"/>
      <c r="R42" s="17"/>
      <c r="S42" s="45"/>
      <c r="T42" s="17"/>
      <c r="U42" s="17"/>
      <c r="V42" s="17"/>
      <c r="W42" s="45"/>
      <c r="X42" s="17"/>
      <c r="Y42" s="17"/>
      <c r="Z42" s="17"/>
      <c r="AA42" s="17"/>
      <c r="AB42" s="17"/>
      <c r="AC42" s="16"/>
      <c r="AD42" s="16"/>
      <c r="AE42" s="18"/>
    </row>
    <row r="43" spans="1:31" x14ac:dyDescent="0.3">
      <c r="A43" s="81" t="s">
        <v>4</v>
      </c>
      <c r="B43" s="72" t="s">
        <v>150</v>
      </c>
      <c r="C43" s="107">
        <v>1</v>
      </c>
      <c r="D43" s="193">
        <f>SUM(H43,J43,L43,N43,P43,R43,T43,V43,X43,Z43,AB43,AD43)</f>
        <v>340</v>
      </c>
      <c r="E43" s="103">
        <f>SUM(I43+K43+M43+O43+Q43+S43+U43+W43+Y43+AA43+AC43+AE43)</f>
        <v>0.70909722222222227</v>
      </c>
      <c r="F43" s="192">
        <f>COUNT(H43,J43,L43,N43,P43,R43,T43,V43,X43,Z43)</f>
        <v>10</v>
      </c>
      <c r="G43" s="115">
        <f>COUNT(AB43, AD43)</f>
        <v>2</v>
      </c>
      <c r="H43" s="105">
        <v>30</v>
      </c>
      <c r="I43" s="108">
        <v>1.9976851851851853E-2</v>
      </c>
      <c r="J43" s="102">
        <v>29</v>
      </c>
      <c r="K43" s="106">
        <v>6.2719907407407405E-2</v>
      </c>
      <c r="L43" s="102">
        <v>30</v>
      </c>
      <c r="M43" s="106">
        <v>2.5474537037037035E-2</v>
      </c>
      <c r="N43" s="102">
        <v>26</v>
      </c>
      <c r="O43" s="106">
        <v>2.0879629629629626E-2</v>
      </c>
      <c r="P43" s="102">
        <v>28</v>
      </c>
      <c r="Q43" s="106">
        <v>0.27990740740740744</v>
      </c>
      <c r="R43" s="102">
        <v>29</v>
      </c>
      <c r="S43" s="106">
        <v>2.4166666666666666E-2</v>
      </c>
      <c r="T43" s="102">
        <v>29</v>
      </c>
      <c r="U43" s="106">
        <v>3.4363425925925929E-2</v>
      </c>
      <c r="V43" s="102">
        <v>29</v>
      </c>
      <c r="W43" s="106">
        <v>0.17923611111111112</v>
      </c>
      <c r="X43" s="102">
        <v>30</v>
      </c>
      <c r="Y43" s="106">
        <v>1.3738425925925926E-2</v>
      </c>
      <c r="Z43" s="102">
        <v>30</v>
      </c>
      <c r="AA43" s="106">
        <v>2.7604166666666666E-2</v>
      </c>
      <c r="AB43" s="102">
        <v>20</v>
      </c>
      <c r="AC43" s="108">
        <v>1.7499999999999998E-2</v>
      </c>
      <c r="AD43" s="107">
        <v>30</v>
      </c>
      <c r="AE43" s="109">
        <v>3.530092592592592E-3</v>
      </c>
    </row>
    <row r="44" spans="1:31" x14ac:dyDescent="0.3">
      <c r="A44" s="200" t="s">
        <v>102</v>
      </c>
      <c r="B44" s="201" t="s">
        <v>150</v>
      </c>
      <c r="C44" s="202">
        <v>2</v>
      </c>
      <c r="D44" s="203">
        <f>SUM(H44,J44,L44,N44,P44,R44,T44,V44,X44,Z44,AB44,AD44)</f>
        <v>300</v>
      </c>
      <c r="E44" s="204">
        <f>SUM(I44+K44+M44+O44+Q44+S44+U44+W44+Y44+AA44+AC44+AE44)</f>
        <v>0.7471296296296297</v>
      </c>
      <c r="F44" s="187">
        <f>COUNT(H44,J44,L44,N44,P44,R44,T44,V44,X44,Z44)</f>
        <v>10</v>
      </c>
      <c r="G44" s="188">
        <f>COUNT(AB44, AD44)</f>
        <v>2</v>
      </c>
      <c r="H44" s="211">
        <v>22</v>
      </c>
      <c r="I44" s="212">
        <v>2.2800925925925929E-2</v>
      </c>
      <c r="J44" s="213">
        <v>19</v>
      </c>
      <c r="K44" s="214">
        <v>7.6550925925925925E-2</v>
      </c>
      <c r="L44" s="213">
        <v>26</v>
      </c>
      <c r="M44" s="214">
        <v>2.6944444444444441E-2</v>
      </c>
      <c r="N44" s="213">
        <v>23</v>
      </c>
      <c r="O44" s="214">
        <v>2.193287037037037E-2</v>
      </c>
      <c r="P44" s="213">
        <v>29</v>
      </c>
      <c r="Q44" s="214">
        <v>0.25959490740740737</v>
      </c>
      <c r="R44" s="213">
        <v>26</v>
      </c>
      <c r="S44" s="214">
        <v>2.6412037037037036E-2</v>
      </c>
      <c r="T44" s="213">
        <v>27</v>
      </c>
      <c r="U44" s="214">
        <v>3.9386574074074074E-2</v>
      </c>
      <c r="V44" s="213">
        <v>26</v>
      </c>
      <c r="W44" s="214">
        <v>0.20618055555555556</v>
      </c>
      <c r="X44" s="213">
        <v>26</v>
      </c>
      <c r="Y44" s="214">
        <v>1.5370370370370369E-2</v>
      </c>
      <c r="Z44" s="213">
        <v>28</v>
      </c>
      <c r="AA44" s="214">
        <v>3.0775462962962966E-2</v>
      </c>
      <c r="AB44" s="213">
        <v>22</v>
      </c>
      <c r="AC44" s="212">
        <v>1.7326388888888888E-2</v>
      </c>
      <c r="AD44" s="202">
        <v>26</v>
      </c>
      <c r="AE44" s="215">
        <v>3.8541666666666668E-3</v>
      </c>
    </row>
    <row r="45" spans="1:31" x14ac:dyDescent="0.3">
      <c r="A45" s="200" t="s">
        <v>98</v>
      </c>
      <c r="B45" s="201" t="s">
        <v>150</v>
      </c>
      <c r="C45" s="202">
        <v>3</v>
      </c>
      <c r="D45" s="203">
        <f>SUM(H45,J45,L45,N45,P45,R45,T45,V45,X45,Z45,AB45,AD45)</f>
        <v>289</v>
      </c>
      <c r="E45" s="204">
        <f>SUM(I45+K45+M45+O45+Q45+S45+U45+W45+Y45+AA45+AC45+AE45)</f>
        <v>0.3908449074074074</v>
      </c>
      <c r="F45" s="187">
        <f>COUNT(H45,J45,L45,N45,P45,R45,T45,V45,X45,Z45)</f>
        <v>8</v>
      </c>
      <c r="G45" s="188">
        <f>COUNT(AB45, AD45)</f>
        <v>2</v>
      </c>
      <c r="H45" s="211">
        <v>28</v>
      </c>
      <c r="I45" s="218">
        <v>2.0416666666666666E-2</v>
      </c>
      <c r="J45" s="213">
        <v>30</v>
      </c>
      <c r="K45" s="214">
        <v>6.2048611111111117E-2</v>
      </c>
      <c r="L45" s="213">
        <v>28</v>
      </c>
      <c r="M45" s="214">
        <v>2.5798611111111109E-2</v>
      </c>
      <c r="N45" s="213">
        <v>28</v>
      </c>
      <c r="O45" s="214">
        <v>2.0706018518518519E-2</v>
      </c>
      <c r="P45" s="213"/>
      <c r="Q45" s="214"/>
      <c r="R45" s="213">
        <v>28</v>
      </c>
      <c r="S45" s="214">
        <v>2.4525462962962968E-2</v>
      </c>
      <c r="T45" s="213">
        <v>30</v>
      </c>
      <c r="U45" s="214">
        <v>3.366898148148148E-2</v>
      </c>
      <c r="V45" s="213">
        <v>30</v>
      </c>
      <c r="W45" s="214">
        <v>0.17326388888888888</v>
      </c>
      <c r="X45" s="213">
        <v>29</v>
      </c>
      <c r="Y45" s="214">
        <v>1.3958333333333335E-2</v>
      </c>
      <c r="Z45" s="213"/>
      <c r="AA45" s="213"/>
      <c r="AB45" s="213">
        <v>29</v>
      </c>
      <c r="AC45" s="212">
        <v>1.2800925925925926E-2</v>
      </c>
      <c r="AD45" s="202">
        <v>29</v>
      </c>
      <c r="AE45" s="215">
        <v>3.6574074074074074E-3</v>
      </c>
    </row>
    <row r="46" spans="1:31" x14ac:dyDescent="0.3">
      <c r="A46" s="200" t="s">
        <v>19</v>
      </c>
      <c r="B46" s="201" t="s">
        <v>150</v>
      </c>
      <c r="C46" s="202">
        <v>4</v>
      </c>
      <c r="D46" s="203">
        <f>SUM(H46,J46,L46,N46,P46,R46,T46,V46,X46,Z46,AB46,AD46)</f>
        <v>267</v>
      </c>
      <c r="E46" s="204">
        <f>SUM(I46+K46+M46+O46+Q46+S46+U46+W46+Y46+AA46+AC46+AE46)</f>
        <v>0.98373842592592597</v>
      </c>
      <c r="F46" s="187">
        <f>COUNT(H46,J46,L46,N46,P46,R46,T46,V46,X46,Z46)</f>
        <v>10</v>
      </c>
      <c r="G46" s="188">
        <f>COUNT(AB46, AD46)</f>
        <v>2</v>
      </c>
      <c r="H46" s="211">
        <v>19</v>
      </c>
      <c r="I46" s="212">
        <v>2.3553240740740739E-2</v>
      </c>
      <c r="J46" s="213">
        <v>18</v>
      </c>
      <c r="K46" s="214">
        <v>8.2812499999999997E-2</v>
      </c>
      <c r="L46" s="213">
        <v>19</v>
      </c>
      <c r="M46" s="214">
        <v>3.0520833333333334E-2</v>
      </c>
      <c r="N46" s="213">
        <v>21</v>
      </c>
      <c r="O46" s="214">
        <v>2.4907407407407406E-2</v>
      </c>
      <c r="P46" s="213">
        <v>25</v>
      </c>
      <c r="Q46" s="214">
        <v>0.4045023148148148</v>
      </c>
      <c r="R46" s="213">
        <v>23</v>
      </c>
      <c r="S46" s="214">
        <v>2.8958333333333336E-2</v>
      </c>
      <c r="T46" s="213">
        <v>25</v>
      </c>
      <c r="U46" s="214">
        <v>4.3657407407407402E-2</v>
      </c>
      <c r="V46" s="213">
        <v>24</v>
      </c>
      <c r="W46" s="214">
        <v>0.27105324074074072</v>
      </c>
      <c r="X46" s="213">
        <v>23</v>
      </c>
      <c r="Y46" s="214">
        <v>1.8240740740740741E-2</v>
      </c>
      <c r="Z46" s="213">
        <v>24</v>
      </c>
      <c r="AA46" s="214">
        <v>3.4733796296296297E-2</v>
      </c>
      <c r="AB46" s="213">
        <v>25</v>
      </c>
      <c r="AC46" s="212">
        <v>1.5613425925925926E-2</v>
      </c>
      <c r="AD46" s="202">
        <v>21</v>
      </c>
      <c r="AE46" s="215">
        <v>5.185185185185185E-3</v>
      </c>
    </row>
    <row r="47" spans="1:31" x14ac:dyDescent="0.3">
      <c r="A47" s="200" t="s">
        <v>100</v>
      </c>
      <c r="B47" s="201" t="s">
        <v>150</v>
      </c>
      <c r="C47" s="202">
        <v>5</v>
      </c>
      <c r="D47" s="203">
        <f>SUM(H47,J47,L47,N47,P47,R47,T47,V47,X47,Z47,AB47,AD47)</f>
        <v>267</v>
      </c>
      <c r="E47" s="204">
        <f>SUM(I47+K47+M47+O47+Q47+S47+U47+W47+Y47+AA47+AC47+AE47)</f>
        <v>0.65605324074074078</v>
      </c>
      <c r="F47" s="187">
        <f>COUNT(H47,J47,L47,N47,P47,R47,T47,V47,X47,Z47)</f>
        <v>8</v>
      </c>
      <c r="G47" s="188">
        <f>COUNT(AB47, AD47)</f>
        <v>2</v>
      </c>
      <c r="H47" s="211">
        <v>25</v>
      </c>
      <c r="I47" s="212">
        <v>2.2002314814814818E-2</v>
      </c>
      <c r="J47" s="213">
        <v>24</v>
      </c>
      <c r="K47" s="214">
        <v>7.1620370370370376E-2</v>
      </c>
      <c r="L47" s="213"/>
      <c r="M47" s="214"/>
      <c r="N47" s="213">
        <v>25</v>
      </c>
      <c r="O47" s="214">
        <v>2.146990740740741E-2</v>
      </c>
      <c r="P47" s="213">
        <v>30</v>
      </c>
      <c r="Q47" s="214">
        <v>0.22668981481481479</v>
      </c>
      <c r="R47" s="213">
        <v>30</v>
      </c>
      <c r="S47" s="214">
        <v>2.3796296296296298E-2</v>
      </c>
      <c r="T47" s="213">
        <v>28</v>
      </c>
      <c r="U47" s="214">
        <v>3.8333333333333337E-2</v>
      </c>
      <c r="V47" s="213">
        <v>27</v>
      </c>
      <c r="W47" s="214">
        <v>0.20182870370370373</v>
      </c>
      <c r="X47" s="213"/>
      <c r="Y47" s="213"/>
      <c r="Z47" s="213">
        <v>27</v>
      </c>
      <c r="AA47" s="214">
        <v>3.2233796296296295E-2</v>
      </c>
      <c r="AB47" s="213">
        <v>27</v>
      </c>
      <c r="AC47" s="212">
        <v>1.3946759259259258E-2</v>
      </c>
      <c r="AD47" s="202">
        <v>24</v>
      </c>
      <c r="AE47" s="215">
        <v>4.1319444444444442E-3</v>
      </c>
    </row>
    <row r="48" spans="1:31" x14ac:dyDescent="0.3">
      <c r="A48" s="200" t="s">
        <v>17</v>
      </c>
      <c r="B48" s="201" t="s">
        <v>150</v>
      </c>
      <c r="C48" s="202">
        <v>6</v>
      </c>
      <c r="D48" s="203">
        <f>SUM(H48,J48,L48,N48,P48,R48,T48,V48,X48,Z48,AB48,AD48)</f>
        <v>258</v>
      </c>
      <c r="E48" s="204">
        <f>SUM(I48+K48+M48+O48+Q48+S48+U48+W48+Y48+AA48+AC48+AE48)</f>
        <v>0.49914351851851851</v>
      </c>
      <c r="F48" s="187">
        <f>COUNT(H48,J48,L48,N48,P48,R48,T48,V48,X48,Z48)</f>
        <v>9</v>
      </c>
      <c r="G48" s="188">
        <f>COUNT(AB48, AD48)</f>
        <v>2</v>
      </c>
      <c r="H48" s="211">
        <v>21</v>
      </c>
      <c r="I48" s="212">
        <v>2.2962962962962966E-2</v>
      </c>
      <c r="J48" s="213">
        <v>22</v>
      </c>
      <c r="K48" s="214">
        <v>7.4768518518518512E-2</v>
      </c>
      <c r="L48" s="213">
        <v>21</v>
      </c>
      <c r="M48" s="214">
        <v>2.9560185185185189E-2</v>
      </c>
      <c r="N48" s="213">
        <v>20</v>
      </c>
      <c r="O48" s="214">
        <v>2.494212962962963E-2</v>
      </c>
      <c r="P48" s="213"/>
      <c r="Q48" s="214"/>
      <c r="R48" s="213">
        <v>21</v>
      </c>
      <c r="S48" s="214">
        <v>3.3425925925925921E-2</v>
      </c>
      <c r="T48" s="213">
        <v>24</v>
      </c>
      <c r="U48" s="214">
        <v>4.5833333333333337E-2</v>
      </c>
      <c r="V48" s="213">
        <v>28</v>
      </c>
      <c r="W48" s="214">
        <v>0.19965277777777779</v>
      </c>
      <c r="X48" s="213">
        <v>25</v>
      </c>
      <c r="Y48" s="214">
        <v>1.5763888888888886E-2</v>
      </c>
      <c r="Z48" s="213">
        <v>25</v>
      </c>
      <c r="AA48" s="214">
        <v>3.335648148148148E-2</v>
      </c>
      <c r="AB48" s="213">
        <v>26</v>
      </c>
      <c r="AC48" s="212">
        <v>1.4953703703703705E-2</v>
      </c>
      <c r="AD48" s="202">
        <v>25</v>
      </c>
      <c r="AE48" s="215">
        <v>3.9236111111111112E-3</v>
      </c>
    </row>
    <row r="49" spans="1:31" x14ac:dyDescent="0.3">
      <c r="A49" s="200" t="s">
        <v>35</v>
      </c>
      <c r="B49" s="201" t="s">
        <v>150</v>
      </c>
      <c r="C49" s="202">
        <v>7</v>
      </c>
      <c r="D49" s="203">
        <f>SUM(H49,J49,L49,N49,P49,R49,T49,V49,X49,Z49,AB49,AD49)</f>
        <v>205</v>
      </c>
      <c r="E49" s="204">
        <f>SUM(I49+K49+M49+O49+Q49+S49+U49+W49+Y49+AA49+AC49+AE49)</f>
        <v>0.63256944444444441</v>
      </c>
      <c r="F49" s="187">
        <f>COUNT(H49,J49,L49,N49,P49,R49,T49,V49,X49,Z49)</f>
        <v>8</v>
      </c>
      <c r="G49" s="188">
        <f>COUNT(AB49, AD49)</f>
        <v>2</v>
      </c>
      <c r="H49" s="211">
        <v>17</v>
      </c>
      <c r="I49" s="212">
        <v>2.6956018518518522E-2</v>
      </c>
      <c r="J49" s="213">
        <v>15</v>
      </c>
      <c r="K49" s="214">
        <v>0.10145833333333333</v>
      </c>
      <c r="L49" s="213">
        <v>16</v>
      </c>
      <c r="M49" s="214">
        <v>3.5902777777777777E-2</v>
      </c>
      <c r="N49" s="213">
        <v>19</v>
      </c>
      <c r="O49" s="214">
        <v>2.6365740740740742E-2</v>
      </c>
      <c r="P49" s="213">
        <v>26</v>
      </c>
      <c r="Q49" s="214">
        <v>0.32687499999999997</v>
      </c>
      <c r="R49" s="213">
        <v>22</v>
      </c>
      <c r="S49" s="214">
        <v>3.3287037037037039E-2</v>
      </c>
      <c r="T49" s="213"/>
      <c r="U49" s="213"/>
      <c r="V49" s="213"/>
      <c r="W49" s="214"/>
      <c r="X49" s="213">
        <v>22</v>
      </c>
      <c r="Y49" s="214">
        <v>1.8738425925925926E-2</v>
      </c>
      <c r="Z49" s="213">
        <v>23</v>
      </c>
      <c r="AA49" s="214">
        <v>4.1863425925925929E-2</v>
      </c>
      <c r="AB49" s="213">
        <v>23</v>
      </c>
      <c r="AC49" s="212">
        <v>1.6296296296296295E-2</v>
      </c>
      <c r="AD49" s="202">
        <v>22</v>
      </c>
      <c r="AE49" s="215">
        <v>4.8263888888888887E-3</v>
      </c>
    </row>
    <row r="50" spans="1:31" x14ac:dyDescent="0.3">
      <c r="A50" s="200" t="s">
        <v>7</v>
      </c>
      <c r="B50" s="201" t="s">
        <v>150</v>
      </c>
      <c r="C50" s="202">
        <v>8</v>
      </c>
      <c r="D50" s="203">
        <f>SUM(H50,J50,L50,N50,P50,R50,T50,V50,X50,Z50,AB50,AD50)</f>
        <v>190</v>
      </c>
      <c r="E50" s="204">
        <f>SUM(I50+K50+M50+O50+Q50+S50+U50+W50+Y50+AA50+AC50+AE50)</f>
        <v>0.17150462962962962</v>
      </c>
      <c r="F50" s="187">
        <f>COUNT(H50,J50,L50,N50,P50,R50,T50,V50,X50,Z50)</f>
        <v>5</v>
      </c>
      <c r="G50" s="188">
        <f>COUNT(AB50, AD50)</f>
        <v>2</v>
      </c>
      <c r="H50" s="211">
        <v>27</v>
      </c>
      <c r="I50" s="212">
        <v>2.1087962962962961E-2</v>
      </c>
      <c r="J50" s="213">
        <v>23</v>
      </c>
      <c r="K50" s="214">
        <v>7.3032407407407407E-2</v>
      </c>
      <c r="L50" s="213">
        <v>27</v>
      </c>
      <c r="M50" s="214">
        <v>2.6354166666666668E-2</v>
      </c>
      <c r="N50" s="213">
        <v>27</v>
      </c>
      <c r="O50" s="214">
        <v>2.0844907407407406E-2</v>
      </c>
      <c r="P50" s="213"/>
      <c r="Q50" s="214"/>
      <c r="R50" s="213"/>
      <c r="S50" s="214"/>
      <c r="T50" s="213"/>
      <c r="U50" s="213"/>
      <c r="V50" s="213"/>
      <c r="W50" s="214"/>
      <c r="X50" s="213">
        <v>28</v>
      </c>
      <c r="Y50" s="214">
        <v>1.4120370370370368E-2</v>
      </c>
      <c r="Z50" s="213"/>
      <c r="AA50" s="213"/>
      <c r="AB50" s="213">
        <v>30</v>
      </c>
      <c r="AC50" s="212">
        <v>1.2395833333333335E-2</v>
      </c>
      <c r="AD50" s="202">
        <v>28</v>
      </c>
      <c r="AE50" s="215">
        <v>3.6689814814814814E-3</v>
      </c>
    </row>
    <row r="51" spans="1:31" x14ac:dyDescent="0.3">
      <c r="A51" s="200" t="s">
        <v>16</v>
      </c>
      <c r="B51" s="201" t="s">
        <v>150</v>
      </c>
      <c r="C51" s="202">
        <v>9</v>
      </c>
      <c r="D51" s="203">
        <f>SUM(H51,J51,L51,N51,P51,R51,T51,V51,X51,Z51,AB51,AD51)</f>
        <v>149</v>
      </c>
      <c r="E51" s="204">
        <f>SUM(I51+K51+M51+O51+Q51+S51+U51+W51+Y51+AA51+AC51+AE51)</f>
        <v>0.18344907407407407</v>
      </c>
      <c r="F51" s="187">
        <f>COUNT(H51,J51,L51,N51,P51,R51,T51,V51,X51,Z51)</f>
        <v>6</v>
      </c>
      <c r="G51" s="188">
        <f>COUNT(AB51, AD51)</f>
        <v>0</v>
      </c>
      <c r="H51" s="211">
        <v>23</v>
      </c>
      <c r="I51" s="212">
        <v>2.2372685185185186E-2</v>
      </c>
      <c r="J51" s="213">
        <v>25</v>
      </c>
      <c r="K51" s="214">
        <v>7.0578703703703713E-2</v>
      </c>
      <c r="L51" s="213">
        <v>23</v>
      </c>
      <c r="M51" s="214">
        <v>2.8437500000000001E-2</v>
      </c>
      <c r="N51" s="213">
        <v>24</v>
      </c>
      <c r="O51" s="214">
        <v>2.1770833333333336E-2</v>
      </c>
      <c r="P51" s="213"/>
      <c r="Q51" s="214"/>
      <c r="R51" s="213">
        <v>27</v>
      </c>
      <c r="S51" s="214">
        <v>2.5937500000000002E-2</v>
      </c>
      <c r="T51" s="213"/>
      <c r="U51" s="213"/>
      <c r="V51" s="213"/>
      <c r="W51" s="214"/>
      <c r="X51" s="213">
        <v>27</v>
      </c>
      <c r="Y51" s="214">
        <v>1.4351851851851852E-2</v>
      </c>
      <c r="Z51" s="213"/>
      <c r="AA51" s="213"/>
      <c r="AB51" s="213"/>
      <c r="AC51" s="202"/>
      <c r="AD51" s="202"/>
      <c r="AE51" s="216"/>
    </row>
    <row r="52" spans="1:31" x14ac:dyDescent="0.3">
      <c r="A52" s="200" t="s">
        <v>104</v>
      </c>
      <c r="B52" s="201" t="s">
        <v>150</v>
      </c>
      <c r="C52" s="202">
        <v>10</v>
      </c>
      <c r="D52" s="203">
        <f>SUM(H52,J52,L52,N52,P52,R52,T52,V52,X52,Z52,AB52,AD52)</f>
        <v>136</v>
      </c>
      <c r="E52" s="204">
        <f>SUM(I52+K52+M52+O52+Q52+S52+U52+W52+Y52+AA52+AC52+AE52)</f>
        <v>0.47142361111111108</v>
      </c>
      <c r="F52" s="187">
        <f>COUNT(H52,J52,L52,N52,P52,R52,T52,V52,X52,Z52)</f>
        <v>5</v>
      </c>
      <c r="G52" s="188">
        <f>COUNT(AB52, AD52)</f>
        <v>1</v>
      </c>
      <c r="H52" s="211">
        <v>20</v>
      </c>
      <c r="I52" s="212">
        <v>2.3344907407407408E-2</v>
      </c>
      <c r="J52" s="213">
        <v>17</v>
      </c>
      <c r="K52" s="214">
        <v>8.8356481481481494E-2</v>
      </c>
      <c r="L52" s="213"/>
      <c r="M52" s="214"/>
      <c r="N52" s="213"/>
      <c r="O52" s="214"/>
      <c r="P52" s="213">
        <v>27</v>
      </c>
      <c r="Q52" s="214">
        <v>0.31248842592592591</v>
      </c>
      <c r="R52" s="213">
        <v>25</v>
      </c>
      <c r="S52" s="214">
        <v>2.6435185185185187E-2</v>
      </c>
      <c r="T52" s="213"/>
      <c r="U52" s="213"/>
      <c r="V52" s="213"/>
      <c r="W52" s="214"/>
      <c r="X52" s="213">
        <v>24</v>
      </c>
      <c r="Y52" s="214">
        <v>1.6655092592592593E-2</v>
      </c>
      <c r="Z52" s="213"/>
      <c r="AA52" s="213"/>
      <c r="AB52" s="213"/>
      <c r="AC52" s="202"/>
      <c r="AD52" s="202">
        <v>23</v>
      </c>
      <c r="AE52" s="215">
        <v>4.1435185185185186E-3</v>
      </c>
    </row>
    <row r="53" spans="1:31" x14ac:dyDescent="0.3">
      <c r="A53" s="24" t="s">
        <v>11</v>
      </c>
      <c r="B53" s="9" t="s">
        <v>150</v>
      </c>
      <c r="C53" s="16">
        <v>11</v>
      </c>
      <c r="D53" s="30">
        <f>SUM(H53,J53,L53,N53,P53,R53,T53,V53,X53,Z53,AB53,AD53)</f>
        <v>125</v>
      </c>
      <c r="E53" s="76">
        <f>SUM(I53+K53+M53+O53+Q53+S53+U53+W53+Y53+AA53+AC53+AE53)</f>
        <v>0.14121527777777779</v>
      </c>
      <c r="F53" s="84">
        <f>COUNT(H53,J53,L53,N53,P53,R53,T53,V53,X53,Z53)</f>
        <v>3</v>
      </c>
      <c r="G53" s="36">
        <f>COUNT(AB53, AD53)</f>
        <v>2</v>
      </c>
      <c r="H53" s="22">
        <v>26</v>
      </c>
      <c r="I53" s="48">
        <v>2.1909722222222223E-2</v>
      </c>
      <c r="J53" s="17">
        <v>20</v>
      </c>
      <c r="K53" s="45">
        <v>7.5439814814814821E-2</v>
      </c>
      <c r="L53" s="17">
        <v>24</v>
      </c>
      <c r="M53" s="45">
        <v>2.704861111111111E-2</v>
      </c>
      <c r="N53" s="17"/>
      <c r="O53" s="45"/>
      <c r="P53" s="17"/>
      <c r="Q53" s="45"/>
      <c r="R53" s="17"/>
      <c r="S53" s="45"/>
      <c r="T53" s="17"/>
      <c r="U53" s="17"/>
      <c r="V53" s="17"/>
      <c r="W53" s="45"/>
      <c r="X53" s="17"/>
      <c r="Y53" s="17"/>
      <c r="Z53" s="17"/>
      <c r="AA53" s="17"/>
      <c r="AB53" s="17">
        <v>28</v>
      </c>
      <c r="AC53" s="48">
        <v>1.3078703703703703E-2</v>
      </c>
      <c r="AD53" s="16">
        <v>27</v>
      </c>
      <c r="AE53" s="86">
        <v>3.7384259259259263E-3</v>
      </c>
    </row>
    <row r="54" spans="1:31" x14ac:dyDescent="0.3">
      <c r="A54" s="24" t="s">
        <v>124</v>
      </c>
      <c r="B54" s="9" t="s">
        <v>150</v>
      </c>
      <c r="C54" s="16">
        <v>12</v>
      </c>
      <c r="D54" s="30">
        <f>SUM(H54,J54,L54,N54,P54,R54,T54,V54,X54,Z54,AB54,AD54)</f>
        <v>113</v>
      </c>
      <c r="E54" s="76">
        <f>SUM(I54+K54+M54+O54+Q54+S54+U54+W54+Y54+AA54+AC54+AE54)</f>
        <v>0.15684027777777779</v>
      </c>
      <c r="F54" s="84">
        <f>COUNT(H54,J54,L54,N54,P54,R54,T54,V54,X54,Z54)</f>
        <v>4</v>
      </c>
      <c r="G54" s="36">
        <f>COUNT(AB54, AD54)</f>
        <v>1</v>
      </c>
      <c r="H54" s="22"/>
      <c r="I54" s="49"/>
      <c r="J54" s="17"/>
      <c r="K54" s="45"/>
      <c r="L54" s="17">
        <v>20</v>
      </c>
      <c r="M54" s="45">
        <v>2.989583333333333E-2</v>
      </c>
      <c r="N54" s="17"/>
      <c r="O54" s="45"/>
      <c r="P54" s="17"/>
      <c r="Q54" s="45"/>
      <c r="R54" s="17">
        <v>24</v>
      </c>
      <c r="S54" s="45">
        <v>2.7083333333333334E-2</v>
      </c>
      <c r="T54" s="17">
        <v>22</v>
      </c>
      <c r="U54" s="45">
        <v>4.9837962962962966E-2</v>
      </c>
      <c r="V54" s="17"/>
      <c r="W54" s="45"/>
      <c r="X54" s="17"/>
      <c r="Y54" s="17"/>
      <c r="Z54" s="17">
        <v>26</v>
      </c>
      <c r="AA54" s="45">
        <v>3.2662037037037038E-2</v>
      </c>
      <c r="AB54" s="17">
        <v>21</v>
      </c>
      <c r="AC54" s="48">
        <v>1.7361111111111112E-2</v>
      </c>
      <c r="AD54" s="16"/>
      <c r="AE54" s="18"/>
    </row>
    <row r="55" spans="1:31" x14ac:dyDescent="0.3">
      <c r="A55" s="24" t="s">
        <v>113</v>
      </c>
      <c r="B55" s="9" t="s">
        <v>150</v>
      </c>
      <c r="C55" s="16">
        <v>13</v>
      </c>
      <c r="D55" s="30">
        <f>SUM(H55,J55,L55,N55,P55,R55,T55,V55,X55,Z55,AB55,AD55)</f>
        <v>97</v>
      </c>
      <c r="E55" s="76">
        <f>SUM(I55+K55+M55+O55+Q55+S55+U55+W55+Y55+AA55+AC55+AE55)</f>
        <v>0.15466435185185184</v>
      </c>
      <c r="F55" s="84">
        <f>COUNT(H55,J55,L55,N55,P55,R55,T55,V55,X55,Z55)</f>
        <v>4</v>
      </c>
      <c r="G55" s="36">
        <f>COUNT(AB55, AD55)</f>
        <v>0</v>
      </c>
      <c r="H55" s="22"/>
      <c r="I55" s="48"/>
      <c r="J55" s="17">
        <v>21</v>
      </c>
      <c r="K55" s="45">
        <v>7.5439814814814821E-2</v>
      </c>
      <c r="L55" s="17">
        <v>25</v>
      </c>
      <c r="M55" s="45">
        <v>2.7002314814814812E-2</v>
      </c>
      <c r="N55" s="17">
        <v>22</v>
      </c>
      <c r="O55" s="45">
        <v>2.2094907407407407E-2</v>
      </c>
      <c r="P55" s="17"/>
      <c r="Q55" s="45"/>
      <c r="R55" s="17"/>
      <c r="S55" s="45"/>
      <c r="T55" s="17"/>
      <c r="U55" s="17"/>
      <c r="V55" s="17"/>
      <c r="W55" s="45"/>
      <c r="X55" s="17"/>
      <c r="Y55" s="17"/>
      <c r="Z55" s="17">
        <v>29</v>
      </c>
      <c r="AA55" s="45">
        <v>3.0127314814814815E-2</v>
      </c>
      <c r="AB55" s="17"/>
      <c r="AC55" s="16"/>
      <c r="AD55" s="16"/>
      <c r="AE55" s="18"/>
    </row>
    <row r="56" spans="1:31" x14ac:dyDescent="0.3">
      <c r="A56" s="24" t="s">
        <v>43</v>
      </c>
      <c r="B56" s="9" t="s">
        <v>150</v>
      </c>
      <c r="C56" s="16">
        <v>14</v>
      </c>
      <c r="D56" s="30">
        <f>SUM(H56,J56,L56,N56,P56,R56,T56,V56,X56,Z56,AB56,AD56)</f>
        <v>90</v>
      </c>
      <c r="E56" s="76">
        <f>SUM(I56+K56+M56+O56+Q56+S56+U56+W56+Y56+AA56+AC56+AE56)</f>
        <v>0.20458333333333334</v>
      </c>
      <c r="F56" s="84">
        <f>COUNT(H56,J56,L56,N56,P56,R56,T56,V56,X56,Z56)</f>
        <v>4</v>
      </c>
      <c r="G56" s="36">
        <f>COUNT(AB56, AD56)</f>
        <v>1</v>
      </c>
      <c r="H56" s="22">
        <v>15</v>
      </c>
      <c r="I56" s="48">
        <v>2.8402777777777777E-2</v>
      </c>
      <c r="J56" s="17">
        <v>16</v>
      </c>
      <c r="K56" s="45">
        <v>9.3807870370370375E-2</v>
      </c>
      <c r="L56" s="17">
        <v>18</v>
      </c>
      <c r="M56" s="45">
        <v>3.3321759259259259E-2</v>
      </c>
      <c r="N56" s="17">
        <v>17</v>
      </c>
      <c r="O56" s="45">
        <v>3.3321759259259259E-2</v>
      </c>
      <c r="P56" s="17"/>
      <c r="Q56" s="45"/>
      <c r="R56" s="17"/>
      <c r="S56" s="45"/>
      <c r="T56" s="17"/>
      <c r="U56" s="17"/>
      <c r="V56" s="17"/>
      <c r="W56" s="45"/>
      <c r="X56" s="17"/>
      <c r="Y56" s="17"/>
      <c r="Z56" s="17"/>
      <c r="AA56" s="17"/>
      <c r="AB56" s="17">
        <v>24</v>
      </c>
      <c r="AC56" s="48">
        <v>1.5729166666666666E-2</v>
      </c>
      <c r="AD56" s="16"/>
      <c r="AE56" s="18"/>
    </row>
    <row r="57" spans="1:31" x14ac:dyDescent="0.3">
      <c r="A57" s="24" t="s">
        <v>36</v>
      </c>
      <c r="B57" s="9" t="s">
        <v>150</v>
      </c>
      <c r="C57" s="16">
        <v>15</v>
      </c>
      <c r="D57" s="30">
        <f>SUM(H57,J57,L57,N57,P57,R57,T57,V57,X57,Z57,AB57,AD57)</f>
        <v>87</v>
      </c>
      <c r="E57" s="76">
        <f>SUM(I57+K57+M57+O57+Q57+S57+U57+W57+Y57+AA57+AC57+AE57)</f>
        <v>0.17335648148148147</v>
      </c>
      <c r="F57" s="84">
        <f>COUNT(H57,J57,L57,N57,P57,R57,T57,V57,X57,Z57)</f>
        <v>4</v>
      </c>
      <c r="G57" s="36">
        <f>COUNT(AB57, AD57)</f>
        <v>0</v>
      </c>
      <c r="H57" s="22">
        <v>16</v>
      </c>
      <c r="I57" s="49">
        <v>2.7152777777777779E-2</v>
      </c>
      <c r="J57" s="17">
        <v>26</v>
      </c>
      <c r="K57" s="45">
        <v>7.0393518518518508E-2</v>
      </c>
      <c r="L57" s="17">
        <v>22</v>
      </c>
      <c r="M57" s="45">
        <v>2.8726851851851851E-2</v>
      </c>
      <c r="N57" s="17"/>
      <c r="O57" s="45"/>
      <c r="P57" s="17"/>
      <c r="Q57" s="45"/>
      <c r="R57" s="17"/>
      <c r="S57" s="45"/>
      <c r="T57" s="17">
        <v>23</v>
      </c>
      <c r="U57" s="45">
        <v>4.7083333333333331E-2</v>
      </c>
      <c r="V57" s="17"/>
      <c r="W57" s="45"/>
      <c r="X57" s="17"/>
      <c r="Y57" s="17"/>
      <c r="Z57" s="17"/>
      <c r="AA57" s="17"/>
      <c r="AB57" s="17"/>
      <c r="AC57" s="16"/>
      <c r="AD57" s="16"/>
      <c r="AE57" s="18"/>
    </row>
    <row r="58" spans="1:31" x14ac:dyDescent="0.3">
      <c r="A58" s="24" t="s">
        <v>5</v>
      </c>
      <c r="B58" s="9" t="s">
        <v>150</v>
      </c>
      <c r="C58" s="16">
        <v>16</v>
      </c>
      <c r="D58" s="30">
        <f>SUM(H58,J58,L58,N58,P58,R58,T58,V58,X58,Z58,AB58,AD58)</f>
        <v>86</v>
      </c>
      <c r="E58" s="76">
        <f>SUM(I58+K58+M58+O58+Q58+S58+U58+W58+Y58+AA58+AC58+AE58)</f>
        <v>0.10855324074074074</v>
      </c>
      <c r="F58" s="84">
        <f>COUNT(H58,J58,L58,N58,P58,R58,T58,V58,X58,Z58)</f>
        <v>3</v>
      </c>
      <c r="G58" s="36">
        <f>COUNT(AB58, AD58)</f>
        <v>0</v>
      </c>
      <c r="H58" s="22">
        <v>29</v>
      </c>
      <c r="I58" s="49">
        <v>2.0127314814814817E-2</v>
      </c>
      <c r="J58" s="17">
        <v>28</v>
      </c>
      <c r="K58" s="45">
        <v>6.805555555555555E-2</v>
      </c>
      <c r="L58" s="17"/>
      <c r="M58" s="45"/>
      <c r="N58" s="17">
        <v>29</v>
      </c>
      <c r="O58" s="45">
        <v>2.0370370370370369E-2</v>
      </c>
      <c r="P58" s="17"/>
      <c r="Q58" s="45"/>
      <c r="R58" s="17"/>
      <c r="S58" s="45"/>
      <c r="T58" s="17"/>
      <c r="U58" s="17"/>
      <c r="V58" s="17"/>
      <c r="W58" s="45"/>
      <c r="X58" s="17"/>
      <c r="Y58" s="17"/>
      <c r="Z58" s="17"/>
      <c r="AA58" s="17"/>
      <c r="AB58" s="17"/>
      <c r="AC58" s="16"/>
      <c r="AD58" s="16"/>
      <c r="AE58" s="18"/>
    </row>
    <row r="59" spans="1:31" x14ac:dyDescent="0.3">
      <c r="A59" s="24" t="s">
        <v>25</v>
      </c>
      <c r="B59" s="9" t="s">
        <v>150</v>
      </c>
      <c r="C59" s="16">
        <v>17</v>
      </c>
      <c r="D59" s="30">
        <f>SUM(H59,J59,L59,N59,P59,R59,T59,V59,X59,Z59,AB59,AD59)</f>
        <v>67</v>
      </c>
      <c r="E59" s="76">
        <f>SUM(I59+K59+M59+O59+Q59+S59+U59+W59+Y59+AA59+AC59+AE59)</f>
        <v>0.21119212962962958</v>
      </c>
      <c r="F59" s="84">
        <f>COUNT(H59,J59,L59,N59,P59,R59,T59,V59,X59,Z59)</f>
        <v>4</v>
      </c>
      <c r="G59" s="36">
        <f>COUNT(AB59, AD59)</f>
        <v>0</v>
      </c>
      <c r="H59" s="22">
        <v>18</v>
      </c>
      <c r="I59" s="48">
        <v>2.5902777777777775E-2</v>
      </c>
      <c r="J59" s="17">
        <v>14</v>
      </c>
      <c r="K59" s="45">
        <v>0.11998842592592592</v>
      </c>
      <c r="L59" s="17">
        <v>17</v>
      </c>
      <c r="M59" s="45">
        <v>3.4814814814814812E-2</v>
      </c>
      <c r="N59" s="17">
        <v>18</v>
      </c>
      <c r="O59" s="45">
        <v>3.0486111111111113E-2</v>
      </c>
      <c r="P59" s="17"/>
      <c r="Q59" s="45"/>
      <c r="R59" s="17"/>
      <c r="S59" s="45"/>
      <c r="T59" s="17"/>
      <c r="U59" s="17"/>
      <c r="V59" s="17"/>
      <c r="W59" s="45"/>
      <c r="X59" s="17"/>
      <c r="Y59" s="17"/>
      <c r="Z59" s="17"/>
      <c r="AA59" s="17"/>
      <c r="AB59" s="17"/>
      <c r="AC59" s="16"/>
      <c r="AD59" s="16"/>
      <c r="AE59" s="18"/>
    </row>
    <row r="60" spans="1:31" x14ac:dyDescent="0.3">
      <c r="A60" s="24" t="s">
        <v>143</v>
      </c>
      <c r="B60" s="9" t="s">
        <v>150</v>
      </c>
      <c r="C60" s="16">
        <v>18</v>
      </c>
      <c r="D60" s="30">
        <f>SUM(H60,J60,L60,N60,P60,R60,T60,V60,X60,Z60,AB60,AD60)</f>
        <v>51</v>
      </c>
      <c r="E60" s="76">
        <f>SUM(I60+K60+M60+O60+Q60+S60+U60+W60+Y60+AA60+AC60+AE60)</f>
        <v>0.25814814814814813</v>
      </c>
      <c r="F60" s="84">
        <f>COUNT(H60,J60,L60,N60,P60,R60,T60,V60,X60,Z60)</f>
        <v>2</v>
      </c>
      <c r="G60" s="36">
        <f>COUNT(AB60, AD60)</f>
        <v>0</v>
      </c>
      <c r="H60" s="22"/>
      <c r="I60" s="48"/>
      <c r="J60" s="17"/>
      <c r="K60" s="45"/>
      <c r="L60" s="17"/>
      <c r="M60" s="45"/>
      <c r="N60" s="17"/>
      <c r="O60" s="45"/>
      <c r="P60" s="17"/>
      <c r="Q60" s="45"/>
      <c r="R60" s="17"/>
      <c r="S60" s="45"/>
      <c r="T60" s="17">
        <v>26</v>
      </c>
      <c r="U60" s="45">
        <v>4.3194444444444445E-2</v>
      </c>
      <c r="V60" s="17">
        <v>25</v>
      </c>
      <c r="W60" s="45">
        <v>0.2149537037037037</v>
      </c>
      <c r="X60" s="17"/>
      <c r="Y60" s="17"/>
      <c r="Z60" s="17"/>
      <c r="AA60" s="17"/>
      <c r="AB60" s="17"/>
      <c r="AC60" s="16"/>
      <c r="AD60" s="16"/>
      <c r="AE60" s="18"/>
    </row>
    <row r="61" spans="1:31" x14ac:dyDescent="0.3">
      <c r="A61" s="24" t="s">
        <v>15</v>
      </c>
      <c r="B61" s="9" t="s">
        <v>150</v>
      </c>
      <c r="C61" s="16">
        <v>18</v>
      </c>
      <c r="D61" s="30">
        <f>SUM(H61,J61,L61,N61,P61,R61,T61,V61,X61,Z61,AB61,AD61)</f>
        <v>51</v>
      </c>
      <c r="E61" s="76">
        <f>SUM(I61+K61+M61+O61+Q61+S61+U61+W61+Y61+AA61+AC61+AE61)</f>
        <v>9.2395833333333344E-2</v>
      </c>
      <c r="F61" s="84">
        <f>COUNT(H61,J61,L61,N61,P61,R61,T61,V61,X61,Z61)</f>
        <v>2</v>
      </c>
      <c r="G61" s="36">
        <f>COUNT(AB61, AD61)</f>
        <v>0</v>
      </c>
      <c r="H61" s="22">
        <v>24</v>
      </c>
      <c r="I61" s="48">
        <v>2.2372685185185186E-2</v>
      </c>
      <c r="J61" s="17">
        <v>27</v>
      </c>
      <c r="K61" s="45">
        <v>7.0023148148148154E-2</v>
      </c>
      <c r="L61" s="17"/>
      <c r="M61" s="45"/>
      <c r="N61" s="17"/>
      <c r="O61" s="45"/>
      <c r="P61" s="17"/>
      <c r="Q61" s="45"/>
      <c r="R61" s="17"/>
      <c r="S61" s="45"/>
      <c r="T61" s="17"/>
      <c r="U61" s="17"/>
      <c r="V61" s="17"/>
      <c r="W61" s="45"/>
      <c r="X61" s="17"/>
      <c r="Y61" s="17"/>
      <c r="Z61" s="17"/>
      <c r="AA61" s="17"/>
      <c r="AB61" s="17"/>
      <c r="AC61" s="16"/>
      <c r="AD61" s="16"/>
      <c r="AE61" s="18"/>
    </row>
    <row r="62" spans="1:31" x14ac:dyDescent="0.3">
      <c r="A62" s="24" t="s">
        <v>130</v>
      </c>
      <c r="B62" s="9" t="s">
        <v>150</v>
      </c>
      <c r="C62" s="16">
        <v>19</v>
      </c>
      <c r="D62" s="30">
        <f>SUM(H62,J62,L62,N62,P62,R62,T62,V62,X62,Z62,AB62,AD62)</f>
        <v>30</v>
      </c>
      <c r="E62" s="76">
        <f>SUM(I62+K62+M62+O62+Q62+S62+U62+W62+Y62+AA62+AC62+AE62)</f>
        <v>1.8749999999999999E-2</v>
      </c>
      <c r="F62" s="84">
        <f>COUNT(H62,J62,L62,N62,P62,R62,T62,V62,X62,Z62)</f>
        <v>1</v>
      </c>
      <c r="G62" s="36">
        <f>COUNT(AB62, AD62)</f>
        <v>0</v>
      </c>
      <c r="H62" s="22"/>
      <c r="I62" s="48"/>
      <c r="J62" s="17"/>
      <c r="K62" s="45"/>
      <c r="L62" s="17"/>
      <c r="M62" s="45"/>
      <c r="N62" s="17">
        <v>30</v>
      </c>
      <c r="O62" s="45">
        <v>1.8749999999999999E-2</v>
      </c>
      <c r="P62" s="17"/>
      <c r="Q62" s="45"/>
      <c r="R62" s="17"/>
      <c r="S62" s="45"/>
      <c r="T62" s="17"/>
      <c r="U62" s="17"/>
      <c r="V62" s="17"/>
      <c r="W62" s="45"/>
      <c r="X62" s="17"/>
      <c r="Y62" s="17"/>
      <c r="Z62" s="17"/>
      <c r="AA62" s="17"/>
      <c r="AB62" s="17"/>
      <c r="AC62" s="16"/>
      <c r="AD62" s="16"/>
      <c r="AE62" s="18"/>
    </row>
    <row r="63" spans="1:31" x14ac:dyDescent="0.3">
      <c r="A63" s="24" t="s">
        <v>123</v>
      </c>
      <c r="B63" s="9" t="s">
        <v>150</v>
      </c>
      <c r="C63" s="16">
        <v>20</v>
      </c>
      <c r="D63" s="30">
        <f>SUM(H63,J63,L63,N63,P63,R63,T63,V63,X63,Z63,AB63,AD63)</f>
        <v>29</v>
      </c>
      <c r="E63" s="76">
        <f>SUM(I63+K63+M63+O63+Q63+S63+U63+W63+Y63+AA63+AC63+AE63)</f>
        <v>2.5636574074074072E-2</v>
      </c>
      <c r="F63" s="84">
        <f>COUNT(H63,J63,L63,N63,P63,R63,T63,V63,X63,Z63)</f>
        <v>1</v>
      </c>
      <c r="G63" s="36">
        <f>COUNT(AB63, AD63)</f>
        <v>0</v>
      </c>
      <c r="H63" s="22"/>
      <c r="I63" s="49"/>
      <c r="J63" s="17"/>
      <c r="K63" s="45"/>
      <c r="L63" s="17">
        <v>29</v>
      </c>
      <c r="M63" s="45">
        <v>2.5636574074074072E-2</v>
      </c>
      <c r="N63" s="17"/>
      <c r="O63" s="45"/>
      <c r="P63" s="17"/>
      <c r="Q63" s="45"/>
      <c r="R63" s="17"/>
      <c r="S63" s="45"/>
      <c r="T63" s="17"/>
      <c r="U63" s="17"/>
      <c r="V63" s="17"/>
      <c r="W63" s="45"/>
      <c r="X63" s="17"/>
      <c r="Y63" s="17"/>
      <c r="Z63" s="17"/>
      <c r="AA63" s="17"/>
      <c r="AB63" s="17"/>
      <c r="AC63" s="16"/>
      <c r="AD63" s="16"/>
      <c r="AE63" s="18"/>
    </row>
    <row r="64" spans="1:31" x14ac:dyDescent="0.3">
      <c r="A64" s="81" t="s">
        <v>14</v>
      </c>
      <c r="B64" s="72" t="s">
        <v>65</v>
      </c>
      <c r="C64" s="107">
        <v>1</v>
      </c>
      <c r="D64" s="193">
        <f>SUM(H64,J64,L64,N64,P64,R64,T64,V64,X64,Z64,AB64,AD64)</f>
        <v>342</v>
      </c>
      <c r="E64" s="103">
        <f>SUM(I64+K64+M64+O64+Q64+S64+U64+W64+Y64+AA64+AC64+AE64)</f>
        <v>0.677997685185185</v>
      </c>
      <c r="F64" s="192">
        <f>COUNT(H64,J64,L64,N64,P64,R64,T64,V64,X64,Z64)</f>
        <v>10</v>
      </c>
      <c r="G64" s="115">
        <f>COUNT(AB64, AD64)</f>
        <v>2</v>
      </c>
      <c r="H64" s="105">
        <v>26</v>
      </c>
      <c r="I64" s="108">
        <v>2.2303240740740738E-2</v>
      </c>
      <c r="J64" s="102">
        <v>27</v>
      </c>
      <c r="K64" s="106">
        <v>7.1747685185185192E-2</v>
      </c>
      <c r="L64" s="102">
        <v>27</v>
      </c>
      <c r="M64" s="106">
        <v>2.8113425925925927E-2</v>
      </c>
      <c r="N64" s="102">
        <v>25</v>
      </c>
      <c r="O64" s="106">
        <v>2.3495370370370371E-2</v>
      </c>
      <c r="P64" s="102">
        <v>30</v>
      </c>
      <c r="Q64" s="106">
        <v>0.22668981481481479</v>
      </c>
      <c r="R64" s="102">
        <v>30</v>
      </c>
      <c r="S64" s="106">
        <v>2.4375000000000004E-2</v>
      </c>
      <c r="T64" s="102">
        <v>28</v>
      </c>
      <c r="U64" s="106">
        <v>3.8310185185185183E-2</v>
      </c>
      <c r="V64" s="102">
        <v>29</v>
      </c>
      <c r="W64" s="106">
        <v>0.18283564814814815</v>
      </c>
      <c r="X64" s="102">
        <v>30</v>
      </c>
      <c r="Y64" s="106">
        <v>1.4155092592592592E-2</v>
      </c>
      <c r="Z64" s="102">
        <v>30</v>
      </c>
      <c r="AA64" s="106">
        <v>2.9259259259259259E-2</v>
      </c>
      <c r="AB64" s="102">
        <v>30</v>
      </c>
      <c r="AC64" s="108">
        <v>1.2939814814814814E-2</v>
      </c>
      <c r="AD64" s="107">
        <v>30</v>
      </c>
      <c r="AE64" s="109">
        <v>3.7731481481481483E-3</v>
      </c>
    </row>
    <row r="65" spans="1:31" x14ac:dyDescent="0.3">
      <c r="A65" s="200" t="s">
        <v>9</v>
      </c>
      <c r="B65" s="201" t="s">
        <v>65</v>
      </c>
      <c r="C65" s="202">
        <v>2</v>
      </c>
      <c r="D65" s="203">
        <f>SUM(H65,J65,L65,N65,P65,R65,T65,V65,X65,Z65,AB65,AD65)</f>
        <v>337</v>
      </c>
      <c r="E65" s="204">
        <f>SUM(I65+K65+M65+O65+Q65+S65+U65+W65+Y65+AA65+AC65+AE65)</f>
        <v>0.78728009259259246</v>
      </c>
      <c r="F65" s="187">
        <f>COUNT(H65,J65,L65,N65,P65,R65,T65,V65,X65,Z65)</f>
        <v>10</v>
      </c>
      <c r="G65" s="188">
        <f>COUNT(AB65, AD65)</f>
        <v>2</v>
      </c>
      <c r="H65" s="211">
        <v>29</v>
      </c>
      <c r="I65" s="212">
        <v>2.1689814814814815E-2</v>
      </c>
      <c r="J65" s="213">
        <v>26</v>
      </c>
      <c r="K65" s="214">
        <v>7.2789351851851855E-2</v>
      </c>
      <c r="L65" s="213">
        <v>29</v>
      </c>
      <c r="M65" s="214">
        <v>2.7395833333333338E-2</v>
      </c>
      <c r="N65" s="213">
        <v>30</v>
      </c>
      <c r="O65" s="214">
        <v>2.1458333333333333E-2</v>
      </c>
      <c r="P65" s="213">
        <v>27</v>
      </c>
      <c r="Q65" s="214">
        <v>0.3125</v>
      </c>
      <c r="R65" s="213">
        <v>28</v>
      </c>
      <c r="S65" s="214">
        <v>2.5289351851851851E-2</v>
      </c>
      <c r="T65" s="213">
        <v>27</v>
      </c>
      <c r="U65" s="214">
        <v>3.8657407407407404E-2</v>
      </c>
      <c r="V65" s="213">
        <v>26</v>
      </c>
      <c r="W65" s="214">
        <v>0.20613425925925924</v>
      </c>
      <c r="X65" s="213">
        <v>29</v>
      </c>
      <c r="Y65" s="214">
        <v>1.4340277777777776E-2</v>
      </c>
      <c r="Z65" s="213">
        <v>28</v>
      </c>
      <c r="AA65" s="214">
        <v>3.0092592592592591E-2</v>
      </c>
      <c r="AB65" s="213">
        <v>29</v>
      </c>
      <c r="AC65" s="212">
        <v>1.3148148148148147E-2</v>
      </c>
      <c r="AD65" s="202">
        <v>29</v>
      </c>
      <c r="AE65" s="215">
        <v>3.7847222222222223E-3</v>
      </c>
    </row>
    <row r="66" spans="1:31" x14ac:dyDescent="0.3">
      <c r="A66" s="200" t="s">
        <v>13</v>
      </c>
      <c r="B66" s="201" t="s">
        <v>65</v>
      </c>
      <c r="C66" s="202">
        <v>3</v>
      </c>
      <c r="D66" s="203">
        <f>SUM(H66,J66,L66,N66,P66,R66,T66,V66,X66,Z66,AB66,AD66)</f>
        <v>269</v>
      </c>
      <c r="E66" s="204">
        <f>SUM(I66+K66+M66+O66+Q66+S66+U66+W66+Y66+AA66+AC66+AE66)</f>
        <v>0.49252314814814813</v>
      </c>
      <c r="F66" s="187">
        <f>COUNT(H66,J66,L66,N66,P66,R66,T66,V66,X66,Z66)</f>
        <v>9</v>
      </c>
      <c r="G66" s="188">
        <f>COUNT(AB66, AD66)</f>
        <v>2</v>
      </c>
      <c r="H66" s="211">
        <v>27</v>
      </c>
      <c r="I66" s="212">
        <v>2.2094907407407407E-2</v>
      </c>
      <c r="J66" s="213">
        <v>25</v>
      </c>
      <c r="K66" s="214">
        <v>7.4999999999999997E-2</v>
      </c>
      <c r="L66" s="213">
        <v>26</v>
      </c>
      <c r="M66" s="214">
        <v>2.8657407407407406E-2</v>
      </c>
      <c r="N66" s="213">
        <v>17</v>
      </c>
      <c r="O66" s="214">
        <v>2.6921296296296294E-2</v>
      </c>
      <c r="P66" s="213"/>
      <c r="Q66" s="214"/>
      <c r="R66" s="213">
        <v>26</v>
      </c>
      <c r="S66" s="214">
        <v>2.6388888888888889E-2</v>
      </c>
      <c r="T66" s="213">
        <v>23</v>
      </c>
      <c r="U66" s="214">
        <v>4.6087962962962963E-2</v>
      </c>
      <c r="V66" s="213">
        <v>28</v>
      </c>
      <c r="W66" s="214">
        <v>0.19965277777777779</v>
      </c>
      <c r="X66" s="213">
        <v>24</v>
      </c>
      <c r="Y66" s="214">
        <v>1.5949074074074074E-2</v>
      </c>
      <c r="Z66" s="213">
        <v>25</v>
      </c>
      <c r="AA66" s="214">
        <v>3.2696759259259259E-2</v>
      </c>
      <c r="AB66" s="213">
        <v>24</v>
      </c>
      <c r="AC66" s="212">
        <v>1.4756944444444446E-2</v>
      </c>
      <c r="AD66" s="202">
        <v>24</v>
      </c>
      <c r="AE66" s="215">
        <v>4.31712962962963E-3</v>
      </c>
    </row>
    <row r="67" spans="1:31" x14ac:dyDescent="0.3">
      <c r="A67" s="200" t="s">
        <v>96</v>
      </c>
      <c r="B67" s="201" t="s">
        <v>65</v>
      </c>
      <c r="C67" s="202">
        <v>4</v>
      </c>
      <c r="D67" s="203">
        <f>SUM(H67,J67,L67,N67,P67,R67,T67,V67,X67,Z67,AB67,AD67)</f>
        <v>260</v>
      </c>
      <c r="E67" s="204">
        <f>SUM(I67+K67+M67+O67+Q67+S67+U67+W67+Y67+AA67+AC67+AE67)</f>
        <v>0.92171296296296301</v>
      </c>
      <c r="F67" s="187">
        <f>COUNT(H67,J67,L67,N67,P67,R67,T67,V67,X67,Z67)</f>
        <v>10</v>
      </c>
      <c r="G67" s="188">
        <f>COUNT(AB67, AD67)</f>
        <v>2</v>
      </c>
      <c r="H67" s="211">
        <v>19</v>
      </c>
      <c r="I67" s="212">
        <v>2.6168981481481477E-2</v>
      </c>
      <c r="J67" s="213">
        <v>17</v>
      </c>
      <c r="K67" s="214">
        <v>0.10425925925925926</v>
      </c>
      <c r="L67" s="213">
        <v>19</v>
      </c>
      <c r="M67" s="214">
        <v>3.2152777777777773E-2</v>
      </c>
      <c r="N67" s="213">
        <v>23</v>
      </c>
      <c r="O67" s="214">
        <v>2.3680555555555555E-2</v>
      </c>
      <c r="P67" s="213">
        <v>28</v>
      </c>
      <c r="Q67" s="214">
        <v>0.3125</v>
      </c>
      <c r="R67" s="213">
        <v>20</v>
      </c>
      <c r="S67" s="214">
        <v>2.8425925925925924E-2</v>
      </c>
      <c r="T67" s="213">
        <v>19</v>
      </c>
      <c r="U67" s="214">
        <v>6.0532407407407403E-2</v>
      </c>
      <c r="V67" s="213">
        <v>22</v>
      </c>
      <c r="W67" s="214">
        <v>0.26461805555555556</v>
      </c>
      <c r="X67" s="213">
        <v>23</v>
      </c>
      <c r="Y67" s="214">
        <v>1.6064814814814813E-2</v>
      </c>
      <c r="Z67" s="213">
        <v>23</v>
      </c>
      <c r="AA67" s="214">
        <v>3.4212962962962966E-2</v>
      </c>
      <c r="AB67" s="213">
        <v>25</v>
      </c>
      <c r="AC67" s="212">
        <v>1.4490740740740742E-2</v>
      </c>
      <c r="AD67" s="202">
        <v>22</v>
      </c>
      <c r="AE67" s="215">
        <v>4.6064814814814814E-3</v>
      </c>
    </row>
    <row r="68" spans="1:31" x14ac:dyDescent="0.3">
      <c r="A68" s="200" t="s">
        <v>18</v>
      </c>
      <c r="B68" s="201" t="s">
        <v>65</v>
      </c>
      <c r="C68" s="202">
        <v>5</v>
      </c>
      <c r="D68" s="203">
        <f>SUM(H68,J68,L68,N68,P68,R68,T68,V68,X68,Z68,AB68,AD68)</f>
        <v>256</v>
      </c>
      <c r="E68" s="204">
        <f>SUM(I68+K68+M68+O68+Q68+S68+U68+W68+Y68+AA68+AC68+AE68)</f>
        <v>0.29366898148148146</v>
      </c>
      <c r="F68" s="187">
        <f>COUNT(H68,J68,L68,N68,P68,R68,T68,V68,X68,Z68)</f>
        <v>8</v>
      </c>
      <c r="G68" s="188">
        <f>COUNT(AB68, AD68)</f>
        <v>2</v>
      </c>
      <c r="H68" s="211">
        <v>25</v>
      </c>
      <c r="I68" s="212">
        <v>2.314814814814815E-2</v>
      </c>
      <c r="J68" s="213">
        <v>22</v>
      </c>
      <c r="K68" s="214">
        <v>8.1979166666666659E-2</v>
      </c>
      <c r="L68" s="213">
        <v>25</v>
      </c>
      <c r="M68" s="214">
        <v>2.9386574074074075E-2</v>
      </c>
      <c r="N68" s="213">
        <v>27</v>
      </c>
      <c r="O68" s="214">
        <v>2.314814814814815E-2</v>
      </c>
      <c r="P68" s="213"/>
      <c r="Q68" s="214"/>
      <c r="R68" s="213">
        <v>25</v>
      </c>
      <c r="S68" s="214">
        <v>2.6643518518518521E-2</v>
      </c>
      <c r="T68" s="213">
        <v>25</v>
      </c>
      <c r="U68" s="214">
        <v>4.2905092592592592E-2</v>
      </c>
      <c r="V68" s="213"/>
      <c r="W68" s="214"/>
      <c r="X68" s="213">
        <v>26</v>
      </c>
      <c r="Y68" s="214">
        <v>1.5439814814814816E-2</v>
      </c>
      <c r="Z68" s="213">
        <v>26</v>
      </c>
      <c r="AA68" s="214">
        <v>3.2650462962962964E-2</v>
      </c>
      <c r="AB68" s="213">
        <v>27</v>
      </c>
      <c r="AC68" s="212">
        <v>1.4270833333333335E-2</v>
      </c>
      <c r="AD68" s="202">
        <v>28</v>
      </c>
      <c r="AE68" s="215">
        <v>4.0972222222222226E-3</v>
      </c>
    </row>
    <row r="69" spans="1:31" x14ac:dyDescent="0.3">
      <c r="A69" s="24" t="s">
        <v>12</v>
      </c>
      <c r="B69" s="9" t="s">
        <v>65</v>
      </c>
      <c r="C69" s="16">
        <v>6</v>
      </c>
      <c r="D69" s="30">
        <f>SUM(H69,J69,L69,N69,P69,R69,T69,V69,X69,Z69,AB69,AD69)</f>
        <v>254</v>
      </c>
      <c r="E69" s="76">
        <f>SUM(I69+K69+M69+O69+Q69+S69+U69+W69+Y69+AA69+AC69+AE69)</f>
        <v>0.45269675925925923</v>
      </c>
      <c r="F69" s="84">
        <f>COUNT(H69,J69,L69,N69,P69,R69,T69,V69,X69,Z69)</f>
        <v>9</v>
      </c>
      <c r="G69" s="36">
        <f>COUNT(AB69, AD69)</f>
        <v>0</v>
      </c>
      <c r="H69" s="22">
        <v>28</v>
      </c>
      <c r="I69" s="48">
        <v>2.2002314814814818E-2</v>
      </c>
      <c r="J69" s="17">
        <v>28</v>
      </c>
      <c r="K69" s="45">
        <v>7.0439814814814816E-2</v>
      </c>
      <c r="L69" s="17">
        <v>28</v>
      </c>
      <c r="M69" s="45">
        <v>2.7523148148148147E-2</v>
      </c>
      <c r="N69" s="17">
        <v>28</v>
      </c>
      <c r="O69" s="45">
        <v>2.2997685185185187E-2</v>
      </c>
      <c r="P69" s="17"/>
      <c r="Q69" s="45"/>
      <c r="R69" s="17">
        <v>29</v>
      </c>
      <c r="S69" s="45">
        <v>2.5046296296296299E-2</v>
      </c>
      <c r="T69" s="17">
        <v>30</v>
      </c>
      <c r="U69" s="45">
        <v>3.5335648148148151E-2</v>
      </c>
      <c r="V69" s="17">
        <v>27</v>
      </c>
      <c r="W69" s="45">
        <v>0.204375</v>
      </c>
      <c r="X69" s="17">
        <v>27</v>
      </c>
      <c r="Y69" s="45">
        <v>1.5335648148148147E-2</v>
      </c>
      <c r="Z69" s="17">
        <v>29</v>
      </c>
      <c r="AA69" s="45">
        <v>2.9641203703703701E-2</v>
      </c>
      <c r="AB69" s="17"/>
      <c r="AC69" s="16"/>
      <c r="AD69" s="16"/>
      <c r="AE69" s="18"/>
    </row>
    <row r="70" spans="1:31" x14ac:dyDescent="0.3">
      <c r="A70" s="200" t="s">
        <v>29</v>
      </c>
      <c r="B70" s="201" t="s">
        <v>65</v>
      </c>
      <c r="C70" s="202">
        <v>7</v>
      </c>
      <c r="D70" s="203">
        <f>SUM(H70,J70,L70,N70,P70,R70,T70,V70,X70,Z70,AB70,AD70)</f>
        <v>234</v>
      </c>
      <c r="E70" s="204">
        <f>SUM(I70+K70+M70+O70+Q70+S70+U70+W70+Y70+AA70+AC70+AE70)</f>
        <v>0.64663194444444461</v>
      </c>
      <c r="F70" s="187">
        <f>COUNT(H70,J70,L70,N70,P70,R70,T70,V70,X70,Z70)</f>
        <v>9</v>
      </c>
      <c r="G70" s="188">
        <f>COUNT(AB70, AD70)</f>
        <v>2</v>
      </c>
      <c r="H70" s="211">
        <v>19</v>
      </c>
      <c r="I70" s="212">
        <v>2.6168981481481477E-2</v>
      </c>
      <c r="J70" s="213">
        <v>21</v>
      </c>
      <c r="K70" s="214">
        <v>8.8333333333333333E-2</v>
      </c>
      <c r="L70" s="213">
        <v>22</v>
      </c>
      <c r="M70" s="214">
        <v>3.0902777777777779E-2</v>
      </c>
      <c r="N70" s="213">
        <v>18</v>
      </c>
      <c r="O70" s="214">
        <v>2.6828703703703702E-2</v>
      </c>
      <c r="P70" s="213">
        <v>26</v>
      </c>
      <c r="Q70" s="214">
        <v>0.3125</v>
      </c>
      <c r="R70" s="213">
        <v>17</v>
      </c>
      <c r="S70" s="214">
        <v>3.3252314814814811E-2</v>
      </c>
      <c r="T70" s="213">
        <v>21</v>
      </c>
      <c r="U70" s="214">
        <v>5.4131944444444441E-2</v>
      </c>
      <c r="V70" s="213"/>
      <c r="W70" s="214"/>
      <c r="X70" s="213">
        <v>25</v>
      </c>
      <c r="Y70" s="214">
        <v>1.5833333333333335E-2</v>
      </c>
      <c r="Z70" s="213">
        <v>21</v>
      </c>
      <c r="AA70" s="214">
        <v>3.9282407407407412E-2</v>
      </c>
      <c r="AB70" s="213">
        <v>23</v>
      </c>
      <c r="AC70" s="212">
        <v>1.4780092592592595E-2</v>
      </c>
      <c r="AD70" s="202">
        <v>21</v>
      </c>
      <c r="AE70" s="215">
        <v>4.6180555555555558E-3</v>
      </c>
    </row>
    <row r="71" spans="1:31" x14ac:dyDescent="0.3">
      <c r="A71" s="200" t="s">
        <v>20</v>
      </c>
      <c r="B71" s="201" t="s">
        <v>65</v>
      </c>
      <c r="C71" s="202">
        <v>9</v>
      </c>
      <c r="D71" s="203">
        <f>SUM(H71,J71,L71,N71,P71,R71,T71,V71,X71,Z71,AB71,AD71)</f>
        <v>201</v>
      </c>
      <c r="E71" s="204">
        <f>SUM(I71+K71+M71+O71+Q71+S71+U71+W71+Y71+AA71+AC71+AE71)</f>
        <v>0.47199074074074071</v>
      </c>
      <c r="F71" s="187">
        <f>COUNT(H71,J71,L71,N71,P71,R71,T71,V71,X71,Z71)</f>
        <v>8</v>
      </c>
      <c r="G71" s="188">
        <f>COUNT(AB71, AD71)</f>
        <v>1</v>
      </c>
      <c r="H71" s="211">
        <v>24</v>
      </c>
      <c r="I71" s="212">
        <v>2.3819444444444445E-2</v>
      </c>
      <c r="J71" s="213">
        <v>24</v>
      </c>
      <c r="K71" s="214">
        <v>7.6423611111111109E-2</v>
      </c>
      <c r="L71" s="213">
        <v>24</v>
      </c>
      <c r="M71" s="214">
        <v>3.079861111111111E-2</v>
      </c>
      <c r="N71" s="213">
        <v>16</v>
      </c>
      <c r="O71" s="214">
        <v>2.7858796296296298E-2</v>
      </c>
      <c r="P71" s="213"/>
      <c r="Q71" s="214"/>
      <c r="R71" s="213">
        <v>21</v>
      </c>
      <c r="S71" s="214">
        <v>2.8078703703703703E-2</v>
      </c>
      <c r="T71" s="213">
        <v>24</v>
      </c>
      <c r="U71" s="214">
        <v>4.3148148148148151E-2</v>
      </c>
      <c r="V71" s="213">
        <v>25</v>
      </c>
      <c r="W71" s="214">
        <v>0.21027777777777779</v>
      </c>
      <c r="X71" s="213">
        <v>22</v>
      </c>
      <c r="Y71" s="214">
        <v>1.6319444444444445E-2</v>
      </c>
      <c r="Z71" s="213"/>
      <c r="AA71" s="213"/>
      <c r="AB71" s="213">
        <v>21</v>
      </c>
      <c r="AC71" s="212">
        <v>1.5266203703703705E-2</v>
      </c>
      <c r="AD71" s="202"/>
      <c r="AE71" s="216"/>
    </row>
    <row r="72" spans="1:31" x14ac:dyDescent="0.3">
      <c r="A72" s="24" t="s">
        <v>8</v>
      </c>
      <c r="B72" s="9" t="s">
        <v>65</v>
      </c>
      <c r="C72" s="16">
        <v>8</v>
      </c>
      <c r="D72" s="30">
        <f>SUM(H72,J72,L72,N72,P72,R72,T72,V72,X72,Z72,AB72,AD72)</f>
        <v>200</v>
      </c>
      <c r="E72" s="76">
        <f>SUM(I72+K72+M72+O72+Q72+S72+U72+W72+Y72+AA72+AC72+AE72)</f>
        <v>0.2152314814814815</v>
      </c>
      <c r="F72" s="84">
        <f>COUNT(H72,J72,L72,N72,P72,R72,T72,V72,X72,Z72)</f>
        <v>7</v>
      </c>
      <c r="G72" s="36">
        <f>COUNT(AB72, AD72)</f>
        <v>0</v>
      </c>
      <c r="H72" s="22">
        <v>30</v>
      </c>
      <c r="I72" s="48">
        <v>2.1516203703703704E-2</v>
      </c>
      <c r="J72" s="17">
        <v>30</v>
      </c>
      <c r="K72" s="45">
        <v>6.626157407407407E-2</v>
      </c>
      <c r="L72" s="17">
        <v>30</v>
      </c>
      <c r="M72" s="45">
        <v>2.7083333333333334E-2</v>
      </c>
      <c r="N72" s="17">
        <v>26</v>
      </c>
      <c r="O72" s="45">
        <v>2.3171296296296297E-2</v>
      </c>
      <c r="P72" s="17"/>
      <c r="Q72" s="45"/>
      <c r="R72" s="17">
        <v>27</v>
      </c>
      <c r="S72" s="45">
        <v>2.5902777777777775E-2</v>
      </c>
      <c r="T72" s="17">
        <v>29</v>
      </c>
      <c r="U72" s="45">
        <v>3.6631944444444446E-2</v>
      </c>
      <c r="V72" s="17"/>
      <c r="W72" s="45"/>
      <c r="X72" s="17">
        <v>28</v>
      </c>
      <c r="Y72" s="45">
        <v>1.4664351851851852E-2</v>
      </c>
      <c r="Z72" s="17"/>
      <c r="AA72" s="17"/>
      <c r="AB72" s="17"/>
      <c r="AC72" s="16"/>
      <c r="AD72" s="16"/>
      <c r="AE72" s="18"/>
    </row>
    <row r="73" spans="1:31" x14ac:dyDescent="0.3">
      <c r="A73" s="200" t="s">
        <v>109</v>
      </c>
      <c r="B73" s="201" t="s">
        <v>65</v>
      </c>
      <c r="C73" s="202">
        <v>10</v>
      </c>
      <c r="D73" s="203">
        <f>SUM(H73,J73,L73,N73,P73,R73,T73,V73,X73,Z73,AB73,AD73)</f>
        <v>193</v>
      </c>
      <c r="E73" s="204">
        <f>SUM(I73+K73+M73+O73+Q73+S73+U73+W73+Y73+AA73+AC73+AE73)</f>
        <v>0.52355324074074072</v>
      </c>
      <c r="F73" s="187">
        <f>COUNT(H73,J73,L73,N73,P73,R73,T73,V73,X73,Z73)</f>
        <v>6</v>
      </c>
      <c r="G73" s="188">
        <f>COUNT(AB73, AD73)</f>
        <v>2</v>
      </c>
      <c r="H73" s="211"/>
      <c r="I73" s="218"/>
      <c r="J73" s="213">
        <v>18</v>
      </c>
      <c r="K73" s="214">
        <v>0.10331018518518519</v>
      </c>
      <c r="L73" s="213">
        <v>23</v>
      </c>
      <c r="M73" s="214">
        <v>3.0810185185185187E-2</v>
      </c>
      <c r="N73" s="213">
        <v>24</v>
      </c>
      <c r="O73" s="214">
        <v>2.361111111111111E-2</v>
      </c>
      <c r="P73" s="213">
        <v>29</v>
      </c>
      <c r="Q73" s="214">
        <v>0.28435185185185186</v>
      </c>
      <c r="R73" s="213">
        <v>22</v>
      </c>
      <c r="S73" s="214">
        <v>2.7442129629629632E-2</v>
      </c>
      <c r="T73" s="213"/>
      <c r="U73" s="213"/>
      <c r="V73" s="213"/>
      <c r="W73" s="214"/>
      <c r="X73" s="213"/>
      <c r="Y73" s="213"/>
      <c r="Z73" s="213">
        <v>22</v>
      </c>
      <c r="AA73" s="214">
        <v>3.6041666666666666E-2</v>
      </c>
      <c r="AB73" s="213">
        <v>28</v>
      </c>
      <c r="AC73" s="212">
        <v>1.3877314814814815E-2</v>
      </c>
      <c r="AD73" s="202">
        <v>27</v>
      </c>
      <c r="AE73" s="215">
        <v>4.108796296296297E-3</v>
      </c>
    </row>
    <row r="74" spans="1:31" x14ac:dyDescent="0.3">
      <c r="A74" s="200" t="s">
        <v>95</v>
      </c>
      <c r="B74" s="201" t="s">
        <v>65</v>
      </c>
      <c r="C74" s="202">
        <v>11</v>
      </c>
      <c r="D74" s="203">
        <f>SUM(H74,J74,L74,N74,P74,R74,T74,V74,X74,Z74,AB74,AD74)</f>
        <v>178</v>
      </c>
      <c r="E74" s="204">
        <f>SUM(I74+K74+M74+O74+Q74+S74+U74+W74+Y74+AA74+AC74+AE74)</f>
        <v>0.28696759259259258</v>
      </c>
      <c r="F74" s="187">
        <f>COUNT(H74,J74,L74,N74,P74,R74,T74,V74,X74,Z74)</f>
        <v>7</v>
      </c>
      <c r="G74" s="188">
        <f>COUNT(AB74, AD74)</f>
        <v>1</v>
      </c>
      <c r="H74" s="211">
        <v>22</v>
      </c>
      <c r="I74" s="212">
        <v>2.4074074074074071E-2</v>
      </c>
      <c r="J74" s="213">
        <v>22</v>
      </c>
      <c r="K74" s="214">
        <v>8.1979166666666659E-2</v>
      </c>
      <c r="L74" s="213">
        <v>21</v>
      </c>
      <c r="M74" s="214">
        <v>3.1134259259259261E-2</v>
      </c>
      <c r="N74" s="213">
        <v>22</v>
      </c>
      <c r="O74" s="214">
        <v>2.3784722222222221E-2</v>
      </c>
      <c r="P74" s="213"/>
      <c r="Q74" s="214"/>
      <c r="R74" s="213">
        <v>23</v>
      </c>
      <c r="S74" s="214">
        <v>2.7430555555555555E-2</v>
      </c>
      <c r="T74" s="213">
        <v>18</v>
      </c>
      <c r="U74" s="214">
        <v>6.0543981481481483E-2</v>
      </c>
      <c r="V74" s="213"/>
      <c r="W74" s="214"/>
      <c r="X74" s="213"/>
      <c r="Y74" s="213"/>
      <c r="Z74" s="213">
        <v>24</v>
      </c>
      <c r="AA74" s="214">
        <v>3.3877314814814811E-2</v>
      </c>
      <c r="AB74" s="213"/>
      <c r="AC74" s="202"/>
      <c r="AD74" s="202">
        <v>26</v>
      </c>
      <c r="AE74" s="215">
        <v>4.1435185185185186E-3</v>
      </c>
    </row>
    <row r="75" spans="1:31" x14ac:dyDescent="0.3">
      <c r="A75" s="200" t="s">
        <v>23</v>
      </c>
      <c r="B75" s="201" t="s">
        <v>65</v>
      </c>
      <c r="C75" s="202">
        <v>12</v>
      </c>
      <c r="D75" s="203">
        <f>SUM(H75,J75,L75,N75,P75,R75,T75,V75,X75,Z75,AB75,AD75)</f>
        <v>155</v>
      </c>
      <c r="E75" s="204">
        <f>SUM(I75+K75+M75+O75+Q75+S75+U75+W75+Y75+AA75+AC75+AE75)</f>
        <v>0.3096990740740741</v>
      </c>
      <c r="F75" s="187">
        <f>COUNT(H75,J75,L75,N75,P75,R75,T75,V75,X75,Z75)</f>
        <v>7</v>
      </c>
      <c r="G75" s="188">
        <f>COUNT(AB75, AD75)</f>
        <v>1</v>
      </c>
      <c r="H75" s="211">
        <v>20</v>
      </c>
      <c r="I75" s="212">
        <v>2.5694444444444447E-2</v>
      </c>
      <c r="J75" s="213">
        <v>16</v>
      </c>
      <c r="K75" s="214">
        <v>0.11261574074074072</v>
      </c>
      <c r="L75" s="213">
        <v>18</v>
      </c>
      <c r="M75" s="214">
        <v>3.2245370370370369E-2</v>
      </c>
      <c r="N75" s="213">
        <v>19</v>
      </c>
      <c r="O75" s="214">
        <v>2.6770833333333331E-2</v>
      </c>
      <c r="P75" s="213"/>
      <c r="Q75" s="214"/>
      <c r="R75" s="213">
        <v>18</v>
      </c>
      <c r="S75" s="214">
        <v>3.0115740740740738E-2</v>
      </c>
      <c r="T75" s="213">
        <v>20</v>
      </c>
      <c r="U75" s="214">
        <v>5.9722222222222225E-2</v>
      </c>
      <c r="V75" s="213"/>
      <c r="W75" s="214"/>
      <c r="X75" s="213">
        <v>21</v>
      </c>
      <c r="Y75" s="214">
        <v>1.8101851851851852E-2</v>
      </c>
      <c r="Z75" s="213"/>
      <c r="AA75" s="213"/>
      <c r="AB75" s="213"/>
      <c r="AC75" s="202"/>
      <c r="AD75" s="202">
        <v>23</v>
      </c>
      <c r="AE75" s="215">
        <v>4.4328703703703709E-3</v>
      </c>
    </row>
    <row r="76" spans="1:31" x14ac:dyDescent="0.3">
      <c r="A76" s="200" t="s">
        <v>112</v>
      </c>
      <c r="B76" s="201" t="s">
        <v>65</v>
      </c>
      <c r="C76" s="202">
        <v>13</v>
      </c>
      <c r="D76" s="203">
        <f>SUM(H76,J76,L76,N76,P76,R76,T76,V76,X76,Z76,AB76,AD76)</f>
        <v>146</v>
      </c>
      <c r="E76" s="204">
        <f>SUM(I76+K76+M76+O76+Q76+S76+U76+W76+Y76+AA76+AC76+AE76)</f>
        <v>0.42148148148148146</v>
      </c>
      <c r="F76" s="187">
        <f>COUNT(H76,J76,L76,N76,P76,R76,T76,V76,X76,Z76)</f>
        <v>5</v>
      </c>
      <c r="G76" s="188">
        <f>COUNT(AB76, AD76)</f>
        <v>1</v>
      </c>
      <c r="H76" s="211"/>
      <c r="I76" s="212"/>
      <c r="J76" s="213">
        <v>23</v>
      </c>
      <c r="K76" s="214">
        <v>7.8009259259259264E-2</v>
      </c>
      <c r="L76" s="213">
        <v>20</v>
      </c>
      <c r="M76" s="214">
        <v>3.1307870370370368E-2</v>
      </c>
      <c r="N76" s="213"/>
      <c r="O76" s="214"/>
      <c r="P76" s="213"/>
      <c r="Q76" s="214"/>
      <c r="R76" s="213"/>
      <c r="S76" s="214"/>
      <c r="T76" s="213">
        <v>26</v>
      </c>
      <c r="U76" s="214">
        <v>4.0844907407407406E-2</v>
      </c>
      <c r="V76" s="213">
        <v>24</v>
      </c>
      <c r="W76" s="214">
        <v>0.22518518518518518</v>
      </c>
      <c r="X76" s="213"/>
      <c r="Y76" s="213"/>
      <c r="Z76" s="213">
        <v>27</v>
      </c>
      <c r="AA76" s="214">
        <v>3.1817129629629633E-2</v>
      </c>
      <c r="AB76" s="213">
        <v>26</v>
      </c>
      <c r="AC76" s="212">
        <v>1.4317129629629631E-2</v>
      </c>
      <c r="AD76" s="202"/>
      <c r="AE76" s="216"/>
    </row>
    <row r="77" spans="1:31" x14ac:dyDescent="0.3">
      <c r="A77" s="200" t="s">
        <v>22</v>
      </c>
      <c r="B77" s="201" t="s">
        <v>65</v>
      </c>
      <c r="C77" s="202">
        <v>14</v>
      </c>
      <c r="D77" s="203">
        <f>SUM(H77,J77,L77,N77,P77,R77,T77,V77,X77,Z77,AB77,AD77)</f>
        <v>127</v>
      </c>
      <c r="E77" s="204">
        <f>SUM(I77+K77+M77+O77+Q77+S77+U77+W77+Y77+AA77+AC77+AE77)</f>
        <v>0.22744212962962959</v>
      </c>
      <c r="F77" s="187">
        <f>COUNT(H77,J77,L77,N77,P77,R77,T77,V77,X77,Z77)</f>
        <v>5</v>
      </c>
      <c r="G77" s="188">
        <f>COUNT(AB77, AD77)</f>
        <v>1</v>
      </c>
      <c r="H77" s="211">
        <v>23</v>
      </c>
      <c r="I77" s="212">
        <v>2.4050925925925924E-2</v>
      </c>
      <c r="J77" s="213">
        <v>20</v>
      </c>
      <c r="K77" s="214">
        <v>8.863425925925926E-2</v>
      </c>
      <c r="L77" s="213"/>
      <c r="M77" s="214"/>
      <c r="N77" s="213">
        <v>21</v>
      </c>
      <c r="O77" s="214">
        <v>2.4421296296296292E-2</v>
      </c>
      <c r="P77" s="213"/>
      <c r="Q77" s="214"/>
      <c r="R77" s="213">
        <v>19</v>
      </c>
      <c r="S77" s="214">
        <v>2.8773148148148145E-2</v>
      </c>
      <c r="T77" s="213">
        <v>22</v>
      </c>
      <c r="U77" s="214">
        <v>4.6550925925925919E-2</v>
      </c>
      <c r="V77" s="213"/>
      <c r="W77" s="214"/>
      <c r="X77" s="213"/>
      <c r="Y77" s="213"/>
      <c r="Z77" s="213"/>
      <c r="AA77" s="213"/>
      <c r="AB77" s="213">
        <v>22</v>
      </c>
      <c r="AC77" s="212">
        <v>1.5011574074074075E-2</v>
      </c>
      <c r="AD77" s="202"/>
      <c r="AE77" s="216"/>
    </row>
    <row r="78" spans="1:31" x14ac:dyDescent="0.3">
      <c r="A78" s="24" t="s">
        <v>133</v>
      </c>
      <c r="B78" s="9" t="s">
        <v>65</v>
      </c>
      <c r="C78" s="16">
        <v>15</v>
      </c>
      <c r="D78" s="30">
        <f>SUM(H78,J78,L78,N78,P78,R78,T78,V78,X78,Z78,AB78,AD78)</f>
        <v>121</v>
      </c>
      <c r="E78" s="76">
        <f>SUM(I78+K78+M78+O78+Q78+S78+U78+W78+Y78+AA78+AC78+AE78)</f>
        <v>0.37555555555555564</v>
      </c>
      <c r="F78" s="84">
        <f>COUNT(H78,J78,L78,N78,P78,R78,T78,V78,X78,Z78)</f>
        <v>4</v>
      </c>
      <c r="G78" s="36">
        <f>COUNT(AB78, AD78)</f>
        <v>1</v>
      </c>
      <c r="H78" s="22"/>
      <c r="I78" s="48"/>
      <c r="J78" s="17"/>
      <c r="K78" s="45"/>
      <c r="L78" s="17"/>
      <c r="M78" s="45"/>
      <c r="N78" s="17">
        <v>29</v>
      </c>
      <c r="O78" s="45">
        <v>2.298611111111111E-2</v>
      </c>
      <c r="P78" s="17"/>
      <c r="Q78" s="45"/>
      <c r="R78" s="17">
        <v>24</v>
      </c>
      <c r="S78" s="45">
        <v>2.6840277777777779E-2</v>
      </c>
      <c r="T78" s="17"/>
      <c r="U78" s="17"/>
      <c r="V78" s="17">
        <v>23</v>
      </c>
      <c r="W78" s="45">
        <v>0.26384259259259263</v>
      </c>
      <c r="X78" s="17"/>
      <c r="Y78" s="17"/>
      <c r="Z78" s="17">
        <v>20</v>
      </c>
      <c r="AA78" s="45">
        <v>5.7581018518518517E-2</v>
      </c>
      <c r="AB78" s="17"/>
      <c r="AC78" s="16"/>
      <c r="AD78" s="16">
        <v>25</v>
      </c>
      <c r="AE78" s="86">
        <v>4.3055555555555555E-3</v>
      </c>
    </row>
    <row r="79" spans="1:31" x14ac:dyDescent="0.3">
      <c r="A79" s="24" t="s">
        <v>30</v>
      </c>
      <c r="B79" s="9" t="s">
        <v>65</v>
      </c>
      <c r="C79" s="16">
        <v>16</v>
      </c>
      <c r="D79" s="30">
        <f>SUM(H79,J79,L79,N79,P79,R79,T79,V79,X79,Z79,AB79,AD79)</f>
        <v>57</v>
      </c>
      <c r="E79" s="76">
        <f>SUM(I79+K79+M79+O79+Q79+S79+U79+W79+Y79+AA79+AC79+AE79)</f>
        <v>0.1487384259259259</v>
      </c>
      <c r="F79" s="84">
        <f>COUNT(H79,J79,L79,N79,P79,R79,T79,V79,X79,Z79)</f>
        <v>3</v>
      </c>
      <c r="G79" s="36">
        <f>COUNT(AB79, AD79)</f>
        <v>0</v>
      </c>
      <c r="H79" s="22">
        <v>18</v>
      </c>
      <c r="I79" s="48">
        <v>2.631944444444444E-2</v>
      </c>
      <c r="J79" s="17">
        <v>19</v>
      </c>
      <c r="K79" s="45">
        <v>9.7280092592592585E-2</v>
      </c>
      <c r="L79" s="17"/>
      <c r="M79" s="45"/>
      <c r="N79" s="17">
        <v>20</v>
      </c>
      <c r="O79" s="45">
        <v>2.5138888888888891E-2</v>
      </c>
      <c r="P79" s="17"/>
      <c r="Q79" s="45"/>
      <c r="R79" s="17"/>
      <c r="S79" s="45"/>
      <c r="T79" s="17"/>
      <c r="U79" s="17"/>
      <c r="V79" s="17"/>
      <c r="W79" s="45"/>
      <c r="X79" s="17"/>
      <c r="Y79" s="17"/>
      <c r="Z79" s="17"/>
      <c r="AA79" s="17"/>
      <c r="AB79" s="17"/>
      <c r="AC79" s="16"/>
      <c r="AD79" s="16"/>
      <c r="AE79" s="18"/>
    </row>
    <row r="80" spans="1:31" x14ac:dyDescent="0.3">
      <c r="A80" s="24" t="s">
        <v>103</v>
      </c>
      <c r="B80" s="9" t="s">
        <v>65</v>
      </c>
      <c r="C80" s="16">
        <v>17</v>
      </c>
      <c r="D80" s="30">
        <f>SUM(H80,J80,L80,N80,P80,R80,T80,V80,X80,Z80,AB80,AD80)</f>
        <v>38</v>
      </c>
      <c r="E80" s="76">
        <f>SUM(I80+K80+M80+O80+Q80+S80+U80+W80+Y80+AA80+AC80+AE80)</f>
        <v>6.3622685185185185E-2</v>
      </c>
      <c r="F80" s="84">
        <f>COUNT(H80,J80,L80,N80,P80,R80,T80,V80,X80,Z80)</f>
        <v>2</v>
      </c>
      <c r="G80" s="36">
        <f>COUNT(AB80, AD80)</f>
        <v>0</v>
      </c>
      <c r="H80" s="22">
        <v>21</v>
      </c>
      <c r="I80" s="48">
        <v>2.5451388888888888E-2</v>
      </c>
      <c r="J80" s="17"/>
      <c r="K80" s="45"/>
      <c r="L80" s="17">
        <v>17</v>
      </c>
      <c r="M80" s="45">
        <v>3.8171296296296293E-2</v>
      </c>
      <c r="N80" s="17"/>
      <c r="O80" s="45"/>
      <c r="P80" s="17"/>
      <c r="Q80" s="45"/>
      <c r="R80" s="17"/>
      <c r="S80" s="45"/>
      <c r="T80" s="17"/>
      <c r="U80" s="17"/>
      <c r="V80" s="17"/>
      <c r="W80" s="45"/>
      <c r="X80" s="17"/>
      <c r="Y80" s="17"/>
      <c r="Z80" s="17"/>
      <c r="AA80" s="17"/>
      <c r="AB80" s="17"/>
      <c r="AC80" s="16"/>
      <c r="AD80" s="16"/>
      <c r="AE80" s="18"/>
    </row>
    <row r="81" spans="1:31" x14ac:dyDescent="0.3">
      <c r="A81" s="24" t="s">
        <v>122</v>
      </c>
      <c r="B81" s="9" t="s">
        <v>65</v>
      </c>
      <c r="C81" s="16">
        <v>18</v>
      </c>
      <c r="D81" s="30">
        <f>SUM(H81,J81,L81,N81,P81,R81,T81,V81,X81,Z81,AB81,AD81)</f>
        <v>29</v>
      </c>
      <c r="E81" s="76">
        <f>SUM(I81+K81+M81+O81+Q81+S81+U81+W81+Y81+AA81+AC81+AE81)</f>
        <v>6.7743055555555556E-2</v>
      </c>
      <c r="F81" s="84">
        <f>COUNT(H81,J81,L81,N81,P81,R81,T81,V81,X81,Z81)</f>
        <v>1</v>
      </c>
      <c r="G81" s="36">
        <f>COUNT(AB81, AD81)</f>
        <v>0</v>
      </c>
      <c r="H81" s="22"/>
      <c r="I81" s="48"/>
      <c r="J81" s="17">
        <v>29</v>
      </c>
      <c r="K81" s="45">
        <v>6.7743055555555556E-2</v>
      </c>
      <c r="L81" s="17"/>
      <c r="M81" s="45"/>
      <c r="N81" s="17"/>
      <c r="O81" s="45"/>
      <c r="P81" s="17"/>
      <c r="Q81" s="45"/>
      <c r="R81" s="17"/>
      <c r="S81" s="45"/>
      <c r="T81" s="17"/>
      <c r="U81" s="17"/>
      <c r="V81" s="17"/>
      <c r="W81" s="45"/>
      <c r="X81" s="17"/>
      <c r="Y81" s="17"/>
      <c r="Z81" s="17"/>
      <c r="AA81" s="17"/>
      <c r="AB81" s="17"/>
      <c r="AC81" s="16"/>
      <c r="AD81" s="16"/>
      <c r="AE81" s="18"/>
    </row>
    <row r="82" spans="1:31" x14ac:dyDescent="0.3">
      <c r="A82" s="81" t="s">
        <v>62</v>
      </c>
      <c r="B82" s="72" t="s">
        <v>0</v>
      </c>
      <c r="C82" s="107">
        <v>1</v>
      </c>
      <c r="D82" s="193">
        <f>SUM(H82,J82,L82,N82,P82,R82,T82,V82,X82,Z82,AB82,AD82)</f>
        <v>319</v>
      </c>
      <c r="E82" s="103">
        <f>SUM(I82+K82+M82+O82+Q82+S82+U82+W82+Y82+AA82+AC82+AE82)</f>
        <v>1.2486574074074075</v>
      </c>
      <c r="F82" s="192">
        <f>COUNT(H82,J82,L82,N82,P82,R82,T82,V82,X82,Z82)</f>
        <v>10</v>
      </c>
      <c r="G82" s="115">
        <f>COUNT(AB82, AD82)</f>
        <v>2</v>
      </c>
      <c r="H82" s="105">
        <v>22</v>
      </c>
      <c r="I82" s="108">
        <v>5.8113425925925923E-2</v>
      </c>
      <c r="J82" s="102">
        <v>25</v>
      </c>
      <c r="K82" s="106">
        <v>0.13401620370370371</v>
      </c>
      <c r="L82" s="102">
        <v>25</v>
      </c>
      <c r="M82" s="106">
        <v>7.2175925925925921E-2</v>
      </c>
      <c r="N82" s="102">
        <v>25</v>
      </c>
      <c r="O82" s="106">
        <v>3.4895833333333334E-2</v>
      </c>
      <c r="P82" s="102">
        <v>29</v>
      </c>
      <c r="Q82" s="106">
        <v>0.4045138888888889</v>
      </c>
      <c r="R82" s="102">
        <v>25</v>
      </c>
      <c r="S82" s="106">
        <v>4.7384259259259258E-2</v>
      </c>
      <c r="T82" s="102">
        <v>28</v>
      </c>
      <c r="U82" s="106">
        <v>6.3252314814814817E-2</v>
      </c>
      <c r="V82" s="102">
        <v>30</v>
      </c>
      <c r="W82" s="106">
        <v>0.32292824074074072</v>
      </c>
      <c r="X82" s="102">
        <v>27</v>
      </c>
      <c r="Y82" s="106">
        <v>2.8877314814814817E-2</v>
      </c>
      <c r="Z82" s="102">
        <v>27</v>
      </c>
      <c r="AA82" s="106">
        <v>6.0474537037037035E-2</v>
      </c>
      <c r="AB82" s="102">
        <v>28</v>
      </c>
      <c r="AC82" s="108">
        <v>1.6701388888888887E-2</v>
      </c>
      <c r="AD82" s="107">
        <v>28</v>
      </c>
      <c r="AE82" s="109">
        <v>5.3240740740740748E-3</v>
      </c>
    </row>
    <row r="83" spans="1:31" x14ac:dyDescent="0.3">
      <c r="A83" s="200" t="s">
        <v>37</v>
      </c>
      <c r="B83" s="201" t="s">
        <v>0</v>
      </c>
      <c r="C83" s="202">
        <v>2</v>
      </c>
      <c r="D83" s="203">
        <f>SUM(H83,J83,L83,N83,P83,R83,T83,V83,X83,Z83,AB83,AD83)</f>
        <v>285</v>
      </c>
      <c r="E83" s="204">
        <f>SUM(I83+K83+M83+O83+Q83+S83+U83+W83+Y83+AA83+AC83+AE83)</f>
        <v>0.34334490740740742</v>
      </c>
      <c r="F83" s="187">
        <f>COUNT(H83,J83,L83,N83,P83,R83,T83,V83,X83,Z83)</f>
        <v>8</v>
      </c>
      <c r="G83" s="188">
        <f>COUNT(AB83, AD83)</f>
        <v>2</v>
      </c>
      <c r="H83" s="211">
        <v>27</v>
      </c>
      <c r="I83" s="218">
        <v>2.7303240740740743E-2</v>
      </c>
      <c r="J83" s="213">
        <v>28</v>
      </c>
      <c r="K83" s="214">
        <v>8.7256944444444443E-2</v>
      </c>
      <c r="L83" s="213">
        <v>28</v>
      </c>
      <c r="M83" s="214">
        <v>3.27662037037037E-2</v>
      </c>
      <c r="N83" s="213">
        <v>28</v>
      </c>
      <c r="O83" s="214">
        <v>2.5740740740740745E-2</v>
      </c>
      <c r="P83" s="213"/>
      <c r="Q83" s="214"/>
      <c r="R83" s="213">
        <v>29</v>
      </c>
      <c r="S83" s="214">
        <v>3.1493055555555559E-2</v>
      </c>
      <c r="T83" s="213">
        <v>27</v>
      </c>
      <c r="U83" s="214">
        <v>6.5659722222222217E-2</v>
      </c>
      <c r="V83" s="213"/>
      <c r="W83" s="214"/>
      <c r="X83" s="213">
        <v>30</v>
      </c>
      <c r="Y83" s="214">
        <v>1.8078703703703704E-2</v>
      </c>
      <c r="Z83" s="213">
        <v>29</v>
      </c>
      <c r="AA83" s="214">
        <v>3.4363425925925929E-2</v>
      </c>
      <c r="AB83" s="213">
        <v>29</v>
      </c>
      <c r="AC83" s="212">
        <v>1.6261574074074074E-2</v>
      </c>
      <c r="AD83" s="202">
        <v>30</v>
      </c>
      <c r="AE83" s="215">
        <v>4.4212962962962956E-3</v>
      </c>
    </row>
    <row r="84" spans="1:31" x14ac:dyDescent="0.3">
      <c r="A84" s="200" t="s">
        <v>129</v>
      </c>
      <c r="B84" s="201" t="s">
        <v>0</v>
      </c>
      <c r="C84" s="202">
        <v>3</v>
      </c>
      <c r="D84" s="203">
        <f>SUM(H84,J84,L84,N84,P84,R84,T84,V84,X84,Z84,AB84,AD84)</f>
        <v>246</v>
      </c>
      <c r="E84" s="204">
        <f>SUM(I84+K84+M84+O84+Q84+S84+U84+W84+Y84+AA84+AC84+AE84)</f>
        <v>1.1197685185185187</v>
      </c>
      <c r="F84" s="187">
        <f>COUNT(H84,J84,L84,N84,P84,R84,T84,V84,X84,Z84)</f>
        <v>7</v>
      </c>
      <c r="G84" s="188">
        <f>COUNT(AB84, AD84)</f>
        <v>2</v>
      </c>
      <c r="H84" s="211"/>
      <c r="I84" s="212"/>
      <c r="J84" s="213"/>
      <c r="K84" s="214"/>
      <c r="L84" s="213"/>
      <c r="M84" s="214"/>
      <c r="N84" s="213">
        <v>23</v>
      </c>
      <c r="O84" s="214">
        <v>3.6967592592592594E-2</v>
      </c>
      <c r="P84" s="213">
        <v>28</v>
      </c>
      <c r="Q84" s="214">
        <v>0.46875</v>
      </c>
      <c r="R84" s="213">
        <v>28</v>
      </c>
      <c r="S84" s="214">
        <v>3.4016203703703708E-2</v>
      </c>
      <c r="T84" s="213">
        <v>30</v>
      </c>
      <c r="U84" s="214">
        <v>4.9895833333333334E-2</v>
      </c>
      <c r="V84" s="213">
        <v>29</v>
      </c>
      <c r="W84" s="214">
        <v>0.40789351851851857</v>
      </c>
      <c r="X84" s="213">
        <v>29</v>
      </c>
      <c r="Y84" s="214">
        <v>1.8391203703703705E-2</v>
      </c>
      <c r="Z84" s="213">
        <v>26</v>
      </c>
      <c r="AA84" s="214">
        <v>7.6759259259259263E-2</v>
      </c>
      <c r="AB84" s="213">
        <v>24</v>
      </c>
      <c r="AC84" s="212">
        <v>2.2326388888888885E-2</v>
      </c>
      <c r="AD84" s="202">
        <v>29</v>
      </c>
      <c r="AE84" s="215">
        <v>4.7685185185185183E-3</v>
      </c>
    </row>
    <row r="85" spans="1:31" x14ac:dyDescent="0.3">
      <c r="A85" s="200" t="s">
        <v>10</v>
      </c>
      <c r="B85" s="201" t="s">
        <v>0</v>
      </c>
      <c r="C85" s="202">
        <v>4</v>
      </c>
      <c r="D85" s="203">
        <f>SUM(H85,J85,L85,N85,P85,R85,T85,V85,X85,Z85,AB85,AD85)</f>
        <v>206</v>
      </c>
      <c r="E85" s="204">
        <f>SUM(I85+K85+M85+O85+Q85+S85+U85+W85+Y85+AA85+AC85+AE85)</f>
        <v>0.2139699074074074</v>
      </c>
      <c r="F85" s="187">
        <f>COUNT(H85,J85,L85,N85,P85,R85,T85,V85,X85,Z85)</f>
        <v>6</v>
      </c>
      <c r="G85" s="188">
        <f>COUNT(AB85, AD85)</f>
        <v>1</v>
      </c>
      <c r="H85" s="211">
        <v>29</v>
      </c>
      <c r="I85" s="212">
        <v>2.1736111111111112E-2</v>
      </c>
      <c r="J85" s="213">
        <v>29</v>
      </c>
      <c r="K85" s="214">
        <v>7.2546296296296289E-2</v>
      </c>
      <c r="L85" s="213">
        <v>29</v>
      </c>
      <c r="M85" s="214">
        <v>2.75E-2</v>
      </c>
      <c r="N85" s="213">
        <v>29</v>
      </c>
      <c r="O85" s="214">
        <v>2.1736111111111112E-2</v>
      </c>
      <c r="P85" s="213"/>
      <c r="Q85" s="214"/>
      <c r="R85" s="213">
        <v>30</v>
      </c>
      <c r="S85" s="214">
        <v>2.6273148148148153E-2</v>
      </c>
      <c r="T85" s="213"/>
      <c r="U85" s="214"/>
      <c r="V85" s="213"/>
      <c r="W85" s="214"/>
      <c r="X85" s="213"/>
      <c r="Y85" s="213"/>
      <c r="Z85" s="213">
        <v>30</v>
      </c>
      <c r="AA85" s="214">
        <v>3.0671296296296294E-2</v>
      </c>
      <c r="AB85" s="213">
        <v>30</v>
      </c>
      <c r="AC85" s="212">
        <v>1.3506944444444445E-2</v>
      </c>
      <c r="AD85" s="202"/>
      <c r="AE85" s="216"/>
    </row>
    <row r="86" spans="1:31" x14ac:dyDescent="0.3">
      <c r="A86" s="200" t="s">
        <v>128</v>
      </c>
      <c r="B86" s="201" t="s">
        <v>0</v>
      </c>
      <c r="C86" s="202">
        <v>5</v>
      </c>
      <c r="D86" s="203">
        <f>SUM(H86,J86,L86,N86,P86,R86,T86,V86,X86,Z86,AB86,AD86)</f>
        <v>195</v>
      </c>
      <c r="E86" s="204">
        <f>SUM(I86+K86+M86+O86+Q86+S86+U86+W86+Y86+AA86+AC86+AE86)</f>
        <v>0.61487268518518512</v>
      </c>
      <c r="F86" s="187">
        <f>COUNT(H86,J86,L86,N86,P86,R86,T86,V86,X86,Z86)</f>
        <v>6</v>
      </c>
      <c r="G86" s="188">
        <f>COUNT(AB86, AD86)</f>
        <v>1</v>
      </c>
      <c r="H86" s="211"/>
      <c r="I86" s="218"/>
      <c r="J86" s="213"/>
      <c r="K86" s="214"/>
      <c r="L86" s="213"/>
      <c r="M86" s="214"/>
      <c r="N86" s="213">
        <v>27</v>
      </c>
      <c r="O86" s="214">
        <v>2.8807870370370373E-2</v>
      </c>
      <c r="P86" s="213">
        <v>30</v>
      </c>
      <c r="Q86" s="214">
        <v>0.40444444444444444</v>
      </c>
      <c r="R86" s="213">
        <v>27</v>
      </c>
      <c r="S86" s="214">
        <v>3.4224537037037032E-2</v>
      </c>
      <c r="T86" s="213">
        <v>29</v>
      </c>
      <c r="U86" s="214">
        <v>6.1967592592592595E-2</v>
      </c>
      <c r="V86" s="213"/>
      <c r="W86" s="214"/>
      <c r="X86" s="213">
        <v>28</v>
      </c>
      <c r="Y86" s="214">
        <v>2.148148148148148E-2</v>
      </c>
      <c r="Z86" s="213">
        <v>28</v>
      </c>
      <c r="AA86" s="214">
        <v>4.6076388888888882E-2</v>
      </c>
      <c r="AB86" s="213">
        <v>26</v>
      </c>
      <c r="AC86" s="212">
        <v>1.7870370370370373E-2</v>
      </c>
      <c r="AD86" s="202"/>
      <c r="AE86" s="216"/>
    </row>
    <row r="87" spans="1:31" x14ac:dyDescent="0.3">
      <c r="A87" s="200" t="s">
        <v>108</v>
      </c>
      <c r="B87" s="201" t="s">
        <v>0</v>
      </c>
      <c r="C87" s="202">
        <v>6</v>
      </c>
      <c r="D87" s="203">
        <f>SUM(H87,J87,L87,N87,P87,R87,T87,V87,X87,Z87,AB87,AD87)</f>
        <v>151</v>
      </c>
      <c r="E87" s="204">
        <f>SUM(I87+K87+M87+O87+Q87+S87+U87+W87+Y87+AA87+AC87+AE87)</f>
        <v>0.30350694444444448</v>
      </c>
      <c r="F87" s="187">
        <f>COUNT(H87,J87,L87,N87,P87,R87,T87,V87,X87,Z87)</f>
        <v>5</v>
      </c>
      <c r="G87" s="188">
        <f>COUNT(AB87, AD87)</f>
        <v>1</v>
      </c>
      <c r="H87" s="211">
        <v>24</v>
      </c>
      <c r="I87" s="214">
        <v>3.6481481481481483E-2</v>
      </c>
      <c r="J87" s="213">
        <v>26</v>
      </c>
      <c r="K87" s="214">
        <v>0.12325231481481481</v>
      </c>
      <c r="L87" s="213">
        <v>26</v>
      </c>
      <c r="M87" s="214">
        <v>4.50462962962963E-2</v>
      </c>
      <c r="N87" s="213">
        <v>24</v>
      </c>
      <c r="O87" s="214">
        <v>3.5682870370370372E-2</v>
      </c>
      <c r="P87" s="213"/>
      <c r="Q87" s="214"/>
      <c r="R87" s="213">
        <v>26</v>
      </c>
      <c r="S87" s="214">
        <v>4.1319444444444443E-2</v>
      </c>
      <c r="T87" s="213"/>
      <c r="U87" s="213"/>
      <c r="V87" s="213"/>
      <c r="W87" s="214"/>
      <c r="X87" s="213"/>
      <c r="Y87" s="213"/>
      <c r="Z87" s="213"/>
      <c r="AA87" s="213"/>
      <c r="AB87" s="213">
        <v>25</v>
      </c>
      <c r="AC87" s="212">
        <v>2.1724537037037039E-2</v>
      </c>
      <c r="AD87" s="202"/>
      <c r="AE87" s="216"/>
    </row>
    <row r="88" spans="1:31" x14ac:dyDescent="0.3">
      <c r="A88" s="24" t="s">
        <v>6</v>
      </c>
      <c r="B88" s="9" t="s">
        <v>0</v>
      </c>
      <c r="C88" s="16">
        <v>7</v>
      </c>
      <c r="D88" s="30">
        <f>SUM(H88,J88,L88,N88,P88,R88,T88,V88,X88,Z88,AB88,AD88)</f>
        <v>120</v>
      </c>
      <c r="E88" s="76">
        <f>SUM(I88+K88+M88+O88+Q88+S88+U88+W88+Y88+AA88+AC88+AE88)</f>
        <v>0.13506944444444444</v>
      </c>
      <c r="F88" s="84">
        <f>COUNT(H88,J88,L88,N88,P88,R88,T88,V88,X88,Z88)</f>
        <v>4</v>
      </c>
      <c r="G88" s="36">
        <f>COUNT(AB88, AD88)</f>
        <v>0</v>
      </c>
      <c r="H88" s="22">
        <v>30</v>
      </c>
      <c r="I88" s="48">
        <v>2.0983796296296296E-2</v>
      </c>
      <c r="J88" s="17">
        <v>30</v>
      </c>
      <c r="K88" s="45">
        <v>6.6331018518518511E-2</v>
      </c>
      <c r="L88" s="17">
        <v>30</v>
      </c>
      <c r="M88" s="45">
        <v>2.6481481481481481E-2</v>
      </c>
      <c r="N88" s="17">
        <v>30</v>
      </c>
      <c r="O88" s="45">
        <v>2.1273148148148149E-2</v>
      </c>
      <c r="P88" s="17"/>
      <c r="Q88" s="45"/>
      <c r="R88" s="17"/>
      <c r="S88" s="45"/>
      <c r="T88" s="17"/>
      <c r="U88" s="17"/>
      <c r="V88" s="17"/>
      <c r="W88" s="45"/>
      <c r="X88" s="17"/>
      <c r="Y88" s="17"/>
      <c r="Z88" s="17"/>
      <c r="AA88" s="17"/>
      <c r="AB88" s="17"/>
      <c r="AC88" s="16"/>
      <c r="AD88" s="16"/>
      <c r="AE88" s="18"/>
    </row>
    <row r="89" spans="1:31" x14ac:dyDescent="0.3">
      <c r="A89" s="24" t="s">
        <v>33</v>
      </c>
      <c r="B89" s="9" t="s">
        <v>0</v>
      </c>
      <c r="C89" s="16">
        <v>8</v>
      </c>
      <c r="D89" s="30">
        <f>SUM(H89,J89,L89,N89,P89,R89,T89,V89,X89,Z89,AB89,AD89)</f>
        <v>82</v>
      </c>
      <c r="E89" s="76">
        <f>SUM(I89+K89+M89+O89+Q89+S89+U89+W89+Y89+AA89+AC89+AE89)</f>
        <v>0.16190972222222225</v>
      </c>
      <c r="F89" s="84">
        <f>COUNT(H89,J89,L89,N89,P89,R89,T89,V89,X89,Z89)</f>
        <v>3</v>
      </c>
      <c r="G89" s="36">
        <f>COUNT(AB89, AD89)</f>
        <v>0</v>
      </c>
      <c r="H89" s="22">
        <v>28</v>
      </c>
      <c r="I89" s="48">
        <v>2.6689814814814816E-2</v>
      </c>
      <c r="J89" s="17">
        <v>27</v>
      </c>
      <c r="K89" s="45">
        <v>0.10113425925925927</v>
      </c>
      <c r="L89" s="17">
        <v>27</v>
      </c>
      <c r="M89" s="45">
        <v>3.408564814814815E-2</v>
      </c>
      <c r="N89" s="17"/>
      <c r="O89" s="45"/>
      <c r="P89" s="17"/>
      <c r="Q89" s="45"/>
      <c r="R89" s="17"/>
      <c r="S89" s="45"/>
      <c r="T89" s="17"/>
      <c r="U89" s="17"/>
      <c r="V89" s="17"/>
      <c r="W89" s="45"/>
      <c r="X89" s="17"/>
      <c r="Y89" s="17"/>
      <c r="Z89" s="17"/>
      <c r="AA89" s="17"/>
      <c r="AB89" s="17"/>
      <c r="AC89" s="16"/>
      <c r="AD89" s="16"/>
      <c r="AE89" s="18"/>
    </row>
    <row r="90" spans="1:31" x14ac:dyDescent="0.3">
      <c r="A90" s="24" t="s">
        <v>105</v>
      </c>
      <c r="B90" s="9" t="s">
        <v>0</v>
      </c>
      <c r="C90" s="16">
        <v>9</v>
      </c>
      <c r="D90" s="30">
        <f>SUM(H90,J90,L90,N90,P90,R90,T90,V90,X90,Z90,AB90,AD90)</f>
        <v>54</v>
      </c>
      <c r="E90" s="76">
        <f>SUM(I90+K90+M90+O90+Q90+S90+U90+W90+Y90+AA90+AC90+AE90)</f>
        <v>0.12896990740740741</v>
      </c>
      <c r="F90" s="84">
        <f>COUNT(H90,J90,L90,N90,P90,R90,T90,V90,X90,Z90)</f>
        <v>2</v>
      </c>
      <c r="G90" s="36">
        <f>COUNT(AB90, AD90)</f>
        <v>0</v>
      </c>
      <c r="H90" s="22">
        <v>26</v>
      </c>
      <c r="I90" s="48">
        <v>2.7523148148148147E-2</v>
      </c>
      <c r="J90" s="17">
        <v>28</v>
      </c>
      <c r="K90" s="45">
        <v>0.10144675925925926</v>
      </c>
      <c r="L90" s="17"/>
      <c r="M90" s="45"/>
      <c r="N90" s="17"/>
      <c r="O90" s="45"/>
      <c r="P90" s="17"/>
      <c r="Q90" s="45"/>
      <c r="R90" s="17"/>
      <c r="S90" s="45"/>
      <c r="T90" s="17"/>
      <c r="U90" s="17"/>
      <c r="V90" s="17"/>
      <c r="W90" s="45"/>
      <c r="X90" s="17"/>
      <c r="Y90" s="17"/>
      <c r="Z90" s="17"/>
      <c r="AA90" s="17"/>
      <c r="AB90" s="17"/>
      <c r="AC90" s="16"/>
      <c r="AD90" s="16"/>
      <c r="AE90" s="18"/>
    </row>
    <row r="91" spans="1:31" x14ac:dyDescent="0.3">
      <c r="A91" s="24" t="s">
        <v>131</v>
      </c>
      <c r="B91" s="9" t="s">
        <v>0</v>
      </c>
      <c r="C91" s="16">
        <v>11</v>
      </c>
      <c r="D91" s="30">
        <f>SUM(H91,J91,L91,N91,P91,R91,T91,V91,X91,Z91,AB91,AD91)</f>
        <v>53</v>
      </c>
      <c r="E91" s="76">
        <f>SUM(I91+K91+M91+O91+Q91+S91+U91+W91+Y91+AA91+AC91+AE91)</f>
        <v>4.6296296296296294E-2</v>
      </c>
      <c r="F91" s="84">
        <f>COUNT(H91,J91,L91,N91,P91,R91,T91,V91,X91,Z91)</f>
        <v>1</v>
      </c>
      <c r="G91" s="36">
        <f>COUNT(AB91, AD91)</f>
        <v>1</v>
      </c>
      <c r="H91" s="22"/>
      <c r="I91" s="48"/>
      <c r="J91" s="17"/>
      <c r="K91" s="45"/>
      <c r="L91" s="17"/>
      <c r="M91" s="45"/>
      <c r="N91" s="17">
        <v>26</v>
      </c>
      <c r="O91" s="45">
        <v>2.9131944444444446E-2</v>
      </c>
      <c r="P91" s="17"/>
      <c r="Q91" s="45"/>
      <c r="R91" s="17"/>
      <c r="S91" s="45"/>
      <c r="T91" s="17"/>
      <c r="U91" s="17"/>
      <c r="V91" s="17"/>
      <c r="W91" s="45"/>
      <c r="X91" s="17"/>
      <c r="Y91" s="17"/>
      <c r="Z91" s="17"/>
      <c r="AA91" s="17"/>
      <c r="AB91" s="17">
        <v>27</v>
      </c>
      <c r="AC91" s="48">
        <v>1.7164351851851851E-2</v>
      </c>
      <c r="AD91" s="16"/>
      <c r="AE91" s="18"/>
    </row>
    <row r="92" spans="1:31" x14ac:dyDescent="0.3">
      <c r="A92" s="24" t="s">
        <v>111</v>
      </c>
      <c r="B92" s="9" t="s">
        <v>0</v>
      </c>
      <c r="C92" s="16">
        <v>10</v>
      </c>
      <c r="D92" s="30">
        <f>SUM(H92,J92,L92,N92,P92,R92,T92,V92,X92,Z92,AB92,AD92)</f>
        <v>27</v>
      </c>
      <c r="E92" s="76">
        <f>SUM(I92+K92+M92+O92+Q92+S92+U92+W92+Y92+AA92+AC92+AE92)</f>
        <v>0.11282407407407408</v>
      </c>
      <c r="F92" s="84">
        <f>COUNT(H92,J92,L92,N92,P92,R92,T92,V92,X92,Z92)</f>
        <v>1</v>
      </c>
      <c r="G92" s="36">
        <f>COUNT(AB92, AD92)</f>
        <v>0</v>
      </c>
      <c r="H92" s="22"/>
      <c r="I92" s="48"/>
      <c r="J92" s="17">
        <v>27</v>
      </c>
      <c r="K92" s="45">
        <v>0.11282407407407408</v>
      </c>
      <c r="L92" s="17"/>
      <c r="M92" s="45"/>
      <c r="N92" s="17"/>
      <c r="O92" s="45"/>
      <c r="P92" s="17"/>
      <c r="Q92" s="45"/>
      <c r="R92" s="17"/>
      <c r="S92" s="45"/>
      <c r="T92" s="17"/>
      <c r="U92" s="17"/>
      <c r="V92" s="17"/>
      <c r="W92" s="45"/>
      <c r="X92" s="17"/>
      <c r="Y92" s="17"/>
      <c r="Z92" s="17"/>
      <c r="AA92" s="17"/>
      <c r="AB92" s="17"/>
      <c r="AC92" s="16"/>
      <c r="AD92" s="16"/>
      <c r="AE92" s="18"/>
    </row>
    <row r="93" spans="1:31" x14ac:dyDescent="0.3">
      <c r="A93" s="24" t="s">
        <v>49</v>
      </c>
      <c r="B93" s="9" t="s">
        <v>0</v>
      </c>
      <c r="C93" s="16">
        <v>12</v>
      </c>
      <c r="D93" s="30">
        <f>SUM(H93,J93,L93,N93,P93,R93,T93,V93,X93,Z93,AB93,AD93)</f>
        <v>25</v>
      </c>
      <c r="E93" s="76">
        <f>SUM(I93+K93+M93+O93+Q93+S93+U93+W93+Y93+AA93+AC93+AE93)</f>
        <v>3.1782407407407405E-2</v>
      </c>
      <c r="F93" s="84">
        <f>COUNT(H93,J93,L93,N93,P93,R93,T93,V93,X93,Z93)</f>
        <v>1</v>
      </c>
      <c r="G93" s="36">
        <f>COUNT(AB93, AD93)</f>
        <v>0</v>
      </c>
      <c r="H93" s="22">
        <v>25</v>
      </c>
      <c r="I93" s="48">
        <v>3.1782407407407405E-2</v>
      </c>
      <c r="J93" s="17"/>
      <c r="K93" s="45"/>
      <c r="L93" s="17"/>
      <c r="M93" s="45"/>
      <c r="N93" s="17"/>
      <c r="O93" s="45"/>
      <c r="P93" s="17"/>
      <c r="Q93" s="45"/>
      <c r="R93" s="17"/>
      <c r="S93" s="45"/>
      <c r="T93" s="17"/>
      <c r="U93" s="17"/>
      <c r="V93" s="17"/>
      <c r="W93" s="45"/>
      <c r="X93" s="17"/>
      <c r="Y93" s="17"/>
      <c r="Z93" s="17"/>
      <c r="AA93" s="17"/>
      <c r="AB93" s="17"/>
      <c r="AC93" s="16"/>
      <c r="AD93" s="16"/>
      <c r="AE93" s="18"/>
    </row>
    <row r="94" spans="1:31" x14ac:dyDescent="0.3">
      <c r="A94" s="24" t="s">
        <v>60</v>
      </c>
      <c r="B94" s="9" t="s">
        <v>0</v>
      </c>
      <c r="C94" s="16">
        <v>13</v>
      </c>
      <c r="D94" s="30">
        <f>SUM(H94,J94,L94,N94,P94,R94,T94,V94,X94,Z94,AB94,AD94)</f>
        <v>23</v>
      </c>
      <c r="E94" s="76">
        <f>SUM(I94+K94+M94+O94+Q94+S94+U94+W94+Y94+AA94+AC94+AE94)</f>
        <v>3.8379629629629632E-2</v>
      </c>
      <c r="F94" s="84">
        <f>COUNT(H94,J94,L94,N94,P94,R94,T94,V94,X94,Z94)</f>
        <v>1</v>
      </c>
      <c r="G94" s="36">
        <f>COUNT(AB94, AD94)</f>
        <v>0</v>
      </c>
      <c r="H94" s="22">
        <v>23</v>
      </c>
      <c r="I94" s="48">
        <v>3.8379629629629632E-2</v>
      </c>
      <c r="J94" s="17"/>
      <c r="K94" s="45"/>
      <c r="L94" s="17"/>
      <c r="M94" s="45"/>
      <c r="N94" s="17"/>
      <c r="O94" s="45"/>
      <c r="P94" s="17"/>
      <c r="Q94" s="45"/>
      <c r="R94" s="17"/>
      <c r="S94" s="45"/>
      <c r="T94" s="17"/>
      <c r="U94" s="45"/>
      <c r="V94" s="17"/>
      <c r="W94" s="45"/>
      <c r="X94" s="17"/>
      <c r="Y94" s="17"/>
      <c r="Z94" s="17"/>
      <c r="AA94" s="17"/>
      <c r="AB94" s="17"/>
      <c r="AC94" s="16"/>
      <c r="AD94" s="16"/>
      <c r="AE94" s="18"/>
    </row>
    <row r="95" spans="1:31" x14ac:dyDescent="0.3">
      <c r="A95" s="81" t="s">
        <v>26</v>
      </c>
      <c r="B95" s="72" t="s">
        <v>67</v>
      </c>
      <c r="C95" s="107">
        <v>1</v>
      </c>
      <c r="D95" s="193">
        <f>SUM(H95,J95,L95,N95,P95,R95,T95,V95,X95,Z95,AB95,AD95)</f>
        <v>358</v>
      </c>
      <c r="E95" s="103">
        <f>SUM(I95+K95+M95+O95+Q95+S95+U95+W95+Y95+AA95+AC95+AE95)</f>
        <v>0.99368055555555568</v>
      </c>
      <c r="F95" s="192">
        <f>COUNT(H95,J95,L95,N95,P95,R95,T95,V95,X95,Z95)</f>
        <v>10</v>
      </c>
      <c r="G95" s="115">
        <f>COUNT(AB95, AD95)</f>
        <v>2</v>
      </c>
      <c r="H95" s="105">
        <v>29</v>
      </c>
      <c r="I95" s="108">
        <v>2.5995370370370367E-2</v>
      </c>
      <c r="J95" s="102">
        <v>30</v>
      </c>
      <c r="K95" s="106">
        <v>8.443287037037038E-2</v>
      </c>
      <c r="L95" s="102">
        <v>29</v>
      </c>
      <c r="M95" s="106">
        <v>3.1863425925925927E-2</v>
      </c>
      <c r="N95" s="102">
        <v>30</v>
      </c>
      <c r="O95" s="106">
        <v>2.4664351851851851E-2</v>
      </c>
      <c r="P95" s="102">
        <v>30</v>
      </c>
      <c r="Q95" s="106">
        <v>0.34122685185185181</v>
      </c>
      <c r="R95" s="102">
        <v>30</v>
      </c>
      <c r="S95" s="106">
        <v>2.6828703703703702E-2</v>
      </c>
      <c r="T95" s="102">
        <v>30</v>
      </c>
      <c r="U95" s="106">
        <v>4.8796296296296303E-2</v>
      </c>
      <c r="V95" s="102">
        <v>30</v>
      </c>
      <c r="W95" s="106">
        <v>0.34285879629629629</v>
      </c>
      <c r="X95" s="102">
        <v>30</v>
      </c>
      <c r="Y95" s="106">
        <v>1.5671296296296298E-2</v>
      </c>
      <c r="Z95" s="102">
        <v>30</v>
      </c>
      <c r="AA95" s="106">
        <v>3.259259259259259E-2</v>
      </c>
      <c r="AB95" s="102">
        <v>30</v>
      </c>
      <c r="AC95" s="108">
        <v>1.4699074074074074E-2</v>
      </c>
      <c r="AD95" s="107">
        <v>30</v>
      </c>
      <c r="AE95" s="109">
        <v>4.0509259259259257E-3</v>
      </c>
    </row>
    <row r="96" spans="1:31" x14ac:dyDescent="0.3">
      <c r="A96" s="200" t="s">
        <v>50</v>
      </c>
      <c r="B96" s="201" t="s">
        <v>67</v>
      </c>
      <c r="C96" s="202">
        <v>2</v>
      </c>
      <c r="D96" s="203">
        <f>SUM(H96,J96,L96,N96,P96,R96,T96,V96,X96,Z96,AB96,AD96)</f>
        <v>277</v>
      </c>
      <c r="E96" s="204">
        <f>SUM(I96+K96+M96+O96+Q96+S96+U96+W96+Y96+AA96+AC96+AE96)</f>
        <v>0.67806712962962967</v>
      </c>
      <c r="F96" s="187">
        <f>COUNT(H96,J96,L96,N96,P96,R96,T96,V96,X96,Z96)</f>
        <v>8</v>
      </c>
      <c r="G96" s="188">
        <f>COUNT(AB96, AD96)</f>
        <v>2</v>
      </c>
      <c r="H96" s="211">
        <v>28</v>
      </c>
      <c r="I96" s="212">
        <v>3.259259259259259E-2</v>
      </c>
      <c r="J96" s="213"/>
      <c r="K96" s="214"/>
      <c r="L96" s="213">
        <v>26</v>
      </c>
      <c r="M96" s="214">
        <v>4.0590277777777781E-2</v>
      </c>
      <c r="N96" s="213">
        <v>28</v>
      </c>
      <c r="O96" s="214">
        <v>3.0925925925925926E-2</v>
      </c>
      <c r="P96" s="213">
        <v>29</v>
      </c>
      <c r="Q96" s="214">
        <v>0.39373842592592595</v>
      </c>
      <c r="R96" s="213">
        <v>28</v>
      </c>
      <c r="S96" s="214">
        <v>3.4027777777777775E-2</v>
      </c>
      <c r="T96" s="213">
        <v>29</v>
      </c>
      <c r="U96" s="214">
        <v>5.9722222222222225E-2</v>
      </c>
      <c r="V96" s="213"/>
      <c r="W96" s="214"/>
      <c r="X96" s="213">
        <v>27</v>
      </c>
      <c r="Y96" s="214">
        <v>2.0509259259259258E-2</v>
      </c>
      <c r="Z96" s="213">
        <v>28</v>
      </c>
      <c r="AA96" s="214">
        <v>4.2048611111111113E-2</v>
      </c>
      <c r="AB96" s="213">
        <v>28</v>
      </c>
      <c r="AC96" s="212">
        <v>1.8402777777777778E-2</v>
      </c>
      <c r="AD96" s="202">
        <v>26</v>
      </c>
      <c r="AE96" s="215">
        <v>5.5092592592592589E-3</v>
      </c>
    </row>
    <row r="97" spans="1:31" x14ac:dyDescent="0.3">
      <c r="A97" s="200" t="s">
        <v>24</v>
      </c>
      <c r="B97" s="201" t="s">
        <v>67</v>
      </c>
      <c r="C97" s="202">
        <v>3</v>
      </c>
      <c r="D97" s="203">
        <f>SUM(H97,J97,L97,N97,P97,R97,T97,V97,X97,Z97,AB97,AD97)</f>
        <v>262</v>
      </c>
      <c r="E97" s="204">
        <f>SUM(I97+K97+M97+O97+Q97+S97+U97+W97+Y97+AA97+AC97+AE97)</f>
        <v>0.28746527777777775</v>
      </c>
      <c r="F97" s="187">
        <f>COUNT(H97,J97,L97,N97,P97,R97,T97,V97,X97,Z97)</f>
        <v>7</v>
      </c>
      <c r="G97" s="188">
        <f>COUNT(AB97, AD97)</f>
        <v>2</v>
      </c>
      <c r="H97" s="211">
        <v>30</v>
      </c>
      <c r="I97" s="212">
        <v>2.5798611111111109E-2</v>
      </c>
      <c r="J97" s="213">
        <v>29</v>
      </c>
      <c r="K97" s="214">
        <v>0.10168981481481482</v>
      </c>
      <c r="L97" s="213">
        <v>30</v>
      </c>
      <c r="M97" s="214">
        <v>3.1643518518518522E-2</v>
      </c>
      <c r="N97" s="213">
        <v>29</v>
      </c>
      <c r="O97" s="214">
        <v>2.5613425925925925E-2</v>
      </c>
      <c r="P97" s="213"/>
      <c r="Q97" s="214"/>
      <c r="R97" s="213">
        <v>29</v>
      </c>
      <c r="S97" s="214">
        <v>2.9722222222222219E-2</v>
      </c>
      <c r="T97" s="213"/>
      <c r="U97" s="213"/>
      <c r="V97" s="213"/>
      <c r="W97" s="214"/>
      <c r="X97" s="213">
        <v>29</v>
      </c>
      <c r="Y97" s="214">
        <v>1.7175925925925924E-2</v>
      </c>
      <c r="Z97" s="213">
        <v>29</v>
      </c>
      <c r="AA97" s="214">
        <v>3.6099537037037034E-2</v>
      </c>
      <c r="AB97" s="213">
        <v>29</v>
      </c>
      <c r="AC97" s="212">
        <v>1.511574074074074E-2</v>
      </c>
      <c r="AD97" s="202">
        <v>28</v>
      </c>
      <c r="AE97" s="215">
        <v>4.6064814814814814E-3</v>
      </c>
    </row>
    <row r="98" spans="1:31" x14ac:dyDescent="0.3">
      <c r="A98" s="200" t="s">
        <v>115</v>
      </c>
      <c r="B98" s="201" t="s">
        <v>67</v>
      </c>
      <c r="C98" s="202">
        <v>4</v>
      </c>
      <c r="D98" s="203">
        <f>SUM(H98,J98,L98,N98,P98,R98,T98,V98,X98,Z98,AB98,AD98)</f>
        <v>166</v>
      </c>
      <c r="E98" s="204">
        <f>SUM(I98+K98+M98+O98+Q98+S98+U98+W98+Y98+AA98+AC98+AE98)</f>
        <v>0.27210648148148142</v>
      </c>
      <c r="F98" s="187">
        <f>COUNT(H98,J98,L98,N98,P98,R98,T98,V98,X98,Z98)</f>
        <v>5</v>
      </c>
      <c r="G98" s="188">
        <f>COUNT(AB98, AD98)</f>
        <v>1</v>
      </c>
      <c r="H98" s="211"/>
      <c r="I98" s="212"/>
      <c r="J98" s="213">
        <v>28</v>
      </c>
      <c r="K98" s="214">
        <v>0.10809027777777779</v>
      </c>
      <c r="L98" s="213">
        <v>28</v>
      </c>
      <c r="M98" s="214">
        <v>3.5520833333333328E-2</v>
      </c>
      <c r="N98" s="213"/>
      <c r="O98" s="214"/>
      <c r="P98" s="213"/>
      <c r="Q98" s="214"/>
      <c r="R98" s="213"/>
      <c r="S98" s="214"/>
      <c r="T98" s="213">
        <v>28</v>
      </c>
      <c r="U98" s="214">
        <v>6.1041666666666661E-2</v>
      </c>
      <c r="V98" s="213"/>
      <c r="W98" s="214"/>
      <c r="X98" s="213">
        <v>28</v>
      </c>
      <c r="Y98" s="214">
        <v>1.9050925925925926E-2</v>
      </c>
      <c r="Z98" s="213">
        <v>27</v>
      </c>
      <c r="AA98" s="214">
        <v>4.3483796296296291E-2</v>
      </c>
      <c r="AB98" s="213"/>
      <c r="AC98" s="202"/>
      <c r="AD98" s="202">
        <v>27</v>
      </c>
      <c r="AE98" s="215">
        <v>4.9189814814814816E-3</v>
      </c>
    </row>
    <row r="99" spans="1:31" x14ac:dyDescent="0.3">
      <c r="A99" s="24" t="s">
        <v>125</v>
      </c>
      <c r="B99" s="9" t="s">
        <v>67</v>
      </c>
      <c r="C99" s="16">
        <v>5</v>
      </c>
      <c r="D99" s="30">
        <f>SUM(H99,J99,L99,N99,P99,R99,T99,V99,X99,Z99,AB99,AD99)</f>
        <v>56</v>
      </c>
      <c r="E99" s="76">
        <f>SUM(I99+K99+M99+O99+Q99+S99+U99+W99+Y99+AA99+AC99+AE99)</f>
        <v>4.4074074074074071E-2</v>
      </c>
      <c r="F99" s="84">
        <f>COUNT(H99,J99,L99,N99,P99,R99,T99,V99,X99,Z99)</f>
        <v>1</v>
      </c>
      <c r="G99" s="36">
        <f>COUNT(AB99, AD99)</f>
        <v>1</v>
      </c>
      <c r="H99" s="22"/>
      <c r="I99" s="48"/>
      <c r="J99" s="17"/>
      <c r="K99" s="45"/>
      <c r="L99" s="17">
        <v>27</v>
      </c>
      <c r="M99" s="45">
        <v>3.9560185185185184E-2</v>
      </c>
      <c r="N99" s="17"/>
      <c r="O99" s="45"/>
      <c r="P99" s="17"/>
      <c r="Q99" s="45"/>
      <c r="R99" s="17"/>
      <c r="S99" s="45"/>
      <c r="T99" s="17"/>
      <c r="U99" s="17"/>
      <c r="V99" s="17"/>
      <c r="W99" s="45"/>
      <c r="X99" s="17"/>
      <c r="Y99" s="17"/>
      <c r="Z99" s="17"/>
      <c r="AA99" s="17"/>
      <c r="AB99" s="17"/>
      <c r="AC99" s="16"/>
      <c r="AD99" s="16">
        <v>29</v>
      </c>
      <c r="AE99" s="86">
        <v>4.5138888888888893E-3</v>
      </c>
    </row>
    <row r="100" spans="1:31" x14ac:dyDescent="0.3">
      <c r="A100" s="81" t="s">
        <v>27</v>
      </c>
      <c r="B100" s="72" t="s">
        <v>68</v>
      </c>
      <c r="C100" s="107">
        <v>1</v>
      </c>
      <c r="D100" s="193">
        <f>SUM(H100,J100,L100,N100,P100,R100,T100,V100,X100,Z100,AB100,AD100)</f>
        <v>300</v>
      </c>
      <c r="E100" s="103">
        <f>SUM(I100+K100+M100+O100+Q100+S100+U100+W100+Y100+AA100+AC100+AE100)</f>
        <v>0.34228009259259257</v>
      </c>
      <c r="F100" s="192">
        <f>COUNT(H100,J100,L100,N100,P100,R100,T100,V100,X100,Z100)</f>
        <v>8</v>
      </c>
      <c r="G100" s="115">
        <f>COUNT(AB100, AD100)</f>
        <v>2</v>
      </c>
      <c r="H100" s="105">
        <v>30</v>
      </c>
      <c r="I100" s="108">
        <v>2.613425925925926E-2</v>
      </c>
      <c r="J100" s="102">
        <v>30</v>
      </c>
      <c r="K100" s="106">
        <v>0.10167824074074074</v>
      </c>
      <c r="L100" s="102">
        <v>30</v>
      </c>
      <c r="M100" s="106">
        <v>3.2222222222222222E-2</v>
      </c>
      <c r="N100" s="102">
        <v>30</v>
      </c>
      <c r="O100" s="106">
        <v>2.6122685185185183E-2</v>
      </c>
      <c r="P100" s="102"/>
      <c r="Q100" s="106"/>
      <c r="R100" s="102">
        <v>30</v>
      </c>
      <c r="S100" s="106">
        <v>3.0752314814814816E-2</v>
      </c>
      <c r="T100" s="102">
        <v>30</v>
      </c>
      <c r="U100" s="106">
        <v>4.9745370370370377E-2</v>
      </c>
      <c r="V100" s="102"/>
      <c r="W100" s="106"/>
      <c r="X100" s="102">
        <v>30</v>
      </c>
      <c r="Y100" s="106">
        <v>1.8587962962962962E-2</v>
      </c>
      <c r="Z100" s="102">
        <v>30</v>
      </c>
      <c r="AA100" s="106">
        <v>3.72337962962963E-2</v>
      </c>
      <c r="AB100" s="102">
        <v>30</v>
      </c>
      <c r="AC100" s="108">
        <v>1.5243055555555557E-2</v>
      </c>
      <c r="AD100" s="107">
        <v>30</v>
      </c>
      <c r="AE100" s="109">
        <v>4.5601851851851853E-3</v>
      </c>
    </row>
    <row r="101" spans="1:31" ht="15.75" thickBot="1" x14ac:dyDescent="0.35">
      <c r="A101" s="25" t="s">
        <v>59</v>
      </c>
      <c r="B101" s="10" t="s">
        <v>74</v>
      </c>
      <c r="C101" s="19">
        <v>1</v>
      </c>
      <c r="D101" s="35">
        <f>SUM(H101,J101,L101,N101,P101,R101,T101,V101,X101,Z101,AB101,AD101)</f>
        <v>30</v>
      </c>
      <c r="E101" s="77">
        <f>SUM(I101+K101+M101+O101+Q101+S101+U101+W101+Y101+AA101+AC101+AE101)</f>
        <v>3.7893518518518521E-2</v>
      </c>
      <c r="F101" s="85">
        <f>COUNT(H101,J101,L101,N101,P101,R101,T101,V101,X101,Z101)</f>
        <v>1</v>
      </c>
      <c r="G101" s="37">
        <f>COUNT(AB101, AD101)</f>
        <v>0</v>
      </c>
      <c r="H101" s="23">
        <v>30</v>
      </c>
      <c r="I101" s="65">
        <v>3.7893518518518521E-2</v>
      </c>
      <c r="J101" s="20"/>
      <c r="K101" s="46"/>
      <c r="L101" s="20"/>
      <c r="M101" s="46"/>
      <c r="N101" s="20"/>
      <c r="O101" s="46"/>
      <c r="P101" s="20"/>
      <c r="Q101" s="46"/>
      <c r="R101" s="20"/>
      <c r="S101" s="46"/>
      <c r="T101" s="20"/>
      <c r="U101" s="20"/>
      <c r="V101" s="20"/>
      <c r="W101" s="46"/>
      <c r="X101" s="20"/>
      <c r="Y101" s="20"/>
      <c r="Z101" s="20"/>
      <c r="AA101" s="20"/>
      <c r="AB101" s="20"/>
      <c r="AC101" s="19"/>
      <c r="AD101" s="19"/>
      <c r="AE101" s="21"/>
    </row>
    <row r="102" spans="1:31" x14ac:dyDescent="0.3">
      <c r="A102" s="67"/>
      <c r="B102" s="67"/>
      <c r="C102" s="68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70"/>
      <c r="R102" s="69"/>
      <c r="S102" s="70"/>
      <c r="T102" s="70"/>
      <c r="U102" s="70"/>
      <c r="V102" s="69"/>
      <c r="W102" s="70"/>
      <c r="X102" s="69"/>
      <c r="Y102" s="69"/>
      <c r="Z102" s="69"/>
      <c r="AA102" s="69"/>
      <c r="AB102" s="69"/>
      <c r="AC102" s="68"/>
      <c r="AD102" s="68"/>
      <c r="AE102" s="68"/>
    </row>
    <row r="103" spans="1:31" x14ac:dyDescent="0.3">
      <c r="A103" s="67"/>
      <c r="B103" s="67"/>
      <c r="C103" s="68"/>
      <c r="D103" s="69"/>
      <c r="E103" s="69"/>
      <c r="F103" s="69"/>
      <c r="G103" s="69"/>
      <c r="H103" s="69"/>
      <c r="I103" s="70"/>
      <c r="J103" s="70"/>
      <c r="K103" s="70"/>
      <c r="L103" s="70"/>
      <c r="M103" s="70"/>
      <c r="N103" s="70"/>
      <c r="O103" s="70"/>
      <c r="P103" s="70"/>
      <c r="Q103" s="70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8"/>
      <c r="AD103" s="68"/>
      <c r="AE103" s="68"/>
    </row>
  </sheetData>
  <autoFilter ref="A3:AE102" xr:uid="{F87A076A-2145-4839-BC24-3B613E93E38B}">
    <sortState xmlns:xlrd2="http://schemas.microsoft.com/office/spreadsheetml/2017/richdata2" ref="A4:AE102">
      <sortCondition ref="B3:B102"/>
    </sortState>
  </autoFilter>
  <mergeCells count="25">
    <mergeCell ref="AB2:AC2"/>
    <mergeCell ref="AD2:AE2"/>
    <mergeCell ref="H2:I2"/>
    <mergeCell ref="J2:K2"/>
    <mergeCell ref="N2:O2"/>
    <mergeCell ref="L2:M2"/>
    <mergeCell ref="T2:U2"/>
    <mergeCell ref="V2:W2"/>
    <mergeCell ref="X2:Y2"/>
    <mergeCell ref="Z2:AA2"/>
    <mergeCell ref="AB1:AC1"/>
    <mergeCell ref="AD1:AE1"/>
    <mergeCell ref="H1:I1"/>
    <mergeCell ref="J1:K1"/>
    <mergeCell ref="L1:M1"/>
    <mergeCell ref="N1:O1"/>
    <mergeCell ref="P1:Q1"/>
    <mergeCell ref="R1:S1"/>
    <mergeCell ref="Z1:AA1"/>
    <mergeCell ref="A1:G2"/>
    <mergeCell ref="R2:S2"/>
    <mergeCell ref="T1:U1"/>
    <mergeCell ref="V1:W1"/>
    <mergeCell ref="X1:Y1"/>
    <mergeCell ref="P2:Q2"/>
  </mergeCells>
  <phoneticPr fontId="2" type="noConversion"/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1CC-E7CF-4214-BD9C-55DD0B2710DF}">
  <sheetPr>
    <pageSetUpPr fitToPage="1"/>
  </sheetPr>
  <dimension ref="A1:L91"/>
  <sheetViews>
    <sheetView zoomScale="110" zoomScaleNormal="110" workbookViewId="0">
      <pane ySplit="3" topLeftCell="A4" activePane="bottomLeft" state="frozen"/>
      <selection pane="bottomLeft" activeCell="A90" sqref="A90"/>
    </sheetView>
  </sheetViews>
  <sheetFormatPr defaultRowHeight="15.05" x14ac:dyDescent="0.3"/>
  <cols>
    <col min="1" max="1" width="17.44140625" customWidth="1"/>
    <col min="2" max="2" width="11.44140625" customWidth="1"/>
    <col min="3" max="4" width="8.88671875" style="7"/>
    <col min="5" max="5" width="10.21875" style="15" customWidth="1"/>
    <col min="6" max="6" width="14.21875" style="15" bestFit="1" customWidth="1"/>
    <col min="7" max="12" width="8.88671875" style="7"/>
  </cols>
  <sheetData>
    <row r="1" spans="1:12" s="14" customFormat="1" ht="15.05" customHeight="1" x14ac:dyDescent="0.3">
      <c r="A1" s="125" t="s">
        <v>94</v>
      </c>
      <c r="B1" s="126"/>
      <c r="C1" s="126"/>
      <c r="D1" s="126"/>
      <c r="E1" s="126"/>
      <c r="F1" s="126"/>
      <c r="G1" s="142" t="s">
        <v>89</v>
      </c>
      <c r="H1" s="132"/>
      <c r="I1" s="135" t="s">
        <v>89</v>
      </c>
      <c r="J1" s="135"/>
      <c r="K1" s="132" t="s">
        <v>89</v>
      </c>
      <c r="L1" s="141"/>
    </row>
    <row r="2" spans="1:12" s="14" customFormat="1" ht="35.35" customHeight="1" thickBot="1" x14ac:dyDescent="0.35">
      <c r="A2" s="138"/>
      <c r="B2" s="139"/>
      <c r="C2" s="139"/>
      <c r="D2" s="139"/>
      <c r="E2" s="139"/>
      <c r="F2" s="139"/>
      <c r="G2" s="140" t="s">
        <v>77</v>
      </c>
      <c r="H2" s="136"/>
      <c r="I2" s="131" t="s">
        <v>79</v>
      </c>
      <c r="J2" s="131"/>
      <c r="K2" s="131" t="s">
        <v>84</v>
      </c>
      <c r="L2" s="137"/>
    </row>
    <row r="3" spans="1:12" s="14" customFormat="1" ht="32.75" customHeight="1" thickBot="1" x14ac:dyDescent="0.35">
      <c r="A3" s="39" t="s">
        <v>1</v>
      </c>
      <c r="B3" s="40" t="s">
        <v>3</v>
      </c>
      <c r="C3" s="41" t="s">
        <v>63</v>
      </c>
      <c r="D3" s="41" t="s">
        <v>2</v>
      </c>
      <c r="E3" s="41" t="s">
        <v>120</v>
      </c>
      <c r="F3" s="42" t="s">
        <v>147</v>
      </c>
      <c r="G3" s="90" t="s">
        <v>75</v>
      </c>
      <c r="H3" s="12" t="s">
        <v>76</v>
      </c>
      <c r="I3" s="12" t="s">
        <v>75</v>
      </c>
      <c r="J3" s="12" t="s">
        <v>76</v>
      </c>
      <c r="K3" s="12" t="s">
        <v>75</v>
      </c>
      <c r="L3" s="4" t="s">
        <v>76</v>
      </c>
    </row>
    <row r="4" spans="1:12" x14ac:dyDescent="0.3">
      <c r="A4" s="110" t="s">
        <v>21</v>
      </c>
      <c r="B4" s="111" t="s">
        <v>149</v>
      </c>
      <c r="C4" s="99">
        <v>1</v>
      </c>
      <c r="D4" s="99">
        <f>SUM(G4,I4,K4)</f>
        <v>90</v>
      </c>
      <c r="E4" s="112">
        <f>SUM(H4+J4+L4)</f>
        <v>7.0717592592592596E-2</v>
      </c>
      <c r="F4" s="113">
        <f>COUNT(G4,I4,K4)</f>
        <v>3</v>
      </c>
      <c r="G4" s="114">
        <v>30</v>
      </c>
      <c r="H4" s="100">
        <v>2.3842592592592596E-2</v>
      </c>
      <c r="I4" s="99">
        <v>30</v>
      </c>
      <c r="J4" s="100">
        <v>3.0474537037037036E-2</v>
      </c>
      <c r="K4" s="99">
        <v>30</v>
      </c>
      <c r="L4" s="101">
        <v>1.6400462962962964E-2</v>
      </c>
    </row>
    <row r="5" spans="1:12" x14ac:dyDescent="0.3">
      <c r="A5" s="200" t="s">
        <v>101</v>
      </c>
      <c r="B5" s="201" t="s">
        <v>149</v>
      </c>
      <c r="C5" s="202">
        <v>2</v>
      </c>
      <c r="D5" s="202">
        <f>SUM(G5,I5,K5)</f>
        <v>87</v>
      </c>
      <c r="E5" s="204">
        <f>SUM(H5+J5+L5)</f>
        <v>7.7199074074074073E-2</v>
      </c>
      <c r="F5" s="188">
        <f>COUNT(G5,I5,K5)</f>
        <v>3</v>
      </c>
      <c r="G5" s="219">
        <v>29</v>
      </c>
      <c r="H5" s="212">
        <v>2.6331018518518517E-2</v>
      </c>
      <c r="I5" s="202">
        <v>29</v>
      </c>
      <c r="J5" s="212">
        <v>3.2511574074074075E-2</v>
      </c>
      <c r="K5" s="202">
        <v>29</v>
      </c>
      <c r="L5" s="215">
        <v>1.8356481481481481E-2</v>
      </c>
    </row>
    <row r="6" spans="1:12" x14ac:dyDescent="0.3">
      <c r="A6" s="200" t="s">
        <v>40</v>
      </c>
      <c r="B6" s="201" t="s">
        <v>149</v>
      </c>
      <c r="C6" s="202">
        <v>3</v>
      </c>
      <c r="D6" s="202">
        <f>SUM(G6,I6,K6)</f>
        <v>84</v>
      </c>
      <c r="E6" s="204">
        <f>SUM(H6+J6+L6)</f>
        <v>8.1863425925925923E-2</v>
      </c>
      <c r="F6" s="188">
        <f>COUNT(G6,I6,K6)</f>
        <v>3</v>
      </c>
      <c r="G6" s="219">
        <v>28</v>
      </c>
      <c r="H6" s="212">
        <v>2.7951388888888887E-2</v>
      </c>
      <c r="I6" s="202">
        <v>28</v>
      </c>
      <c r="J6" s="212">
        <v>3.5289351851851856E-2</v>
      </c>
      <c r="K6" s="202">
        <v>28</v>
      </c>
      <c r="L6" s="215">
        <v>1.8622685185185183E-2</v>
      </c>
    </row>
    <row r="7" spans="1:12" x14ac:dyDescent="0.3">
      <c r="A7" s="26" t="s">
        <v>45</v>
      </c>
      <c r="B7" s="2" t="s">
        <v>149</v>
      </c>
      <c r="C7" s="8" t="s">
        <v>146</v>
      </c>
      <c r="D7" s="8">
        <f>SUM(G7,I7,K7)</f>
        <v>53</v>
      </c>
      <c r="E7" s="76">
        <f>SUM(H7+J7+L7)</f>
        <v>4.9409722222222223E-2</v>
      </c>
      <c r="F7" s="36">
        <f>COUNT(G7,I7,K7)</f>
        <v>2</v>
      </c>
      <c r="G7" s="91">
        <v>26</v>
      </c>
      <c r="H7" s="48">
        <v>2.8796296296296296E-2</v>
      </c>
      <c r="I7" s="8"/>
      <c r="J7" s="8"/>
      <c r="K7" s="8">
        <v>27</v>
      </c>
      <c r="L7" s="74">
        <v>2.0613425925925927E-2</v>
      </c>
    </row>
    <row r="8" spans="1:12" x14ac:dyDescent="0.3">
      <c r="A8" s="26" t="s">
        <v>46</v>
      </c>
      <c r="B8" s="2" t="s">
        <v>149</v>
      </c>
      <c r="C8" s="8" t="s">
        <v>146</v>
      </c>
      <c r="D8" s="8">
        <f>SUM(G8,I8,K8)</f>
        <v>52</v>
      </c>
      <c r="E8" s="76">
        <f>SUM(H8+J8+L8)</f>
        <v>7.3530092592592591E-2</v>
      </c>
      <c r="F8" s="36">
        <f>COUNT(G8,I8,K8)</f>
        <v>2</v>
      </c>
      <c r="G8" s="91">
        <v>25</v>
      </c>
      <c r="H8" s="48">
        <v>3.0312499999999996E-2</v>
      </c>
      <c r="I8" s="8">
        <v>27</v>
      </c>
      <c r="J8" s="38">
        <v>4.3217592592592592E-2</v>
      </c>
      <c r="K8" s="8"/>
      <c r="L8" s="74"/>
    </row>
    <row r="9" spans="1:12" x14ac:dyDescent="0.3">
      <c r="A9" s="26" t="s">
        <v>44</v>
      </c>
      <c r="B9" s="2" t="s">
        <v>149</v>
      </c>
      <c r="C9" s="8" t="s">
        <v>146</v>
      </c>
      <c r="D9" s="8">
        <f>SUM(G9,I9,K9)</f>
        <v>27</v>
      </c>
      <c r="E9" s="76">
        <f>SUM(H9+J9+L9)</f>
        <v>2.8449074074074075E-2</v>
      </c>
      <c r="F9" s="36">
        <f>COUNT(G9,I9,K9)</f>
        <v>1</v>
      </c>
      <c r="G9" s="91">
        <v>27</v>
      </c>
      <c r="H9" s="48">
        <v>2.8449074074074075E-2</v>
      </c>
      <c r="I9" s="8"/>
      <c r="J9" s="8"/>
      <c r="K9" s="8"/>
      <c r="L9" s="5"/>
    </row>
    <row r="10" spans="1:12" x14ac:dyDescent="0.3">
      <c r="A10" s="81" t="s">
        <v>140</v>
      </c>
      <c r="B10" s="72" t="s">
        <v>70</v>
      </c>
      <c r="C10" s="107">
        <v>1</v>
      </c>
      <c r="D10" s="107">
        <f>SUM(G10,I10,K10)</f>
        <v>85</v>
      </c>
      <c r="E10" s="103">
        <f>SUM(H10+J10+L10)</f>
        <v>8.2129629629629622E-2</v>
      </c>
      <c r="F10" s="115">
        <f>COUNT(G10,I10,K10)</f>
        <v>3</v>
      </c>
      <c r="G10" s="116">
        <v>27</v>
      </c>
      <c r="H10" s="108">
        <v>2.8136574074074074E-2</v>
      </c>
      <c r="I10" s="107">
        <v>28</v>
      </c>
      <c r="J10" s="108">
        <v>3.577546296296296E-2</v>
      </c>
      <c r="K10" s="107">
        <v>30</v>
      </c>
      <c r="L10" s="109">
        <v>1.8217592592592594E-2</v>
      </c>
    </row>
    <row r="11" spans="1:12" x14ac:dyDescent="0.3">
      <c r="A11" s="200" t="s">
        <v>39</v>
      </c>
      <c r="B11" s="201" t="s">
        <v>70</v>
      </c>
      <c r="C11" s="202">
        <v>2</v>
      </c>
      <c r="D11" s="202">
        <f>SUM(G11,I11,K11)</f>
        <v>83</v>
      </c>
      <c r="E11" s="204">
        <f>SUM(H11+J11+L11)</f>
        <v>8.3194444444444446E-2</v>
      </c>
      <c r="F11" s="188">
        <f>COUNT(G11,I11,K11)</f>
        <v>3</v>
      </c>
      <c r="G11" s="219">
        <v>28</v>
      </c>
      <c r="H11" s="212">
        <v>2.7534722222222221E-2</v>
      </c>
      <c r="I11" s="202">
        <v>27</v>
      </c>
      <c r="J11" s="212">
        <v>3.5995370370370372E-2</v>
      </c>
      <c r="K11" s="202">
        <v>28</v>
      </c>
      <c r="L11" s="215">
        <v>1.9664351851851853E-2</v>
      </c>
    </row>
    <row r="12" spans="1:12" x14ac:dyDescent="0.3">
      <c r="A12" s="200" t="s">
        <v>31</v>
      </c>
      <c r="B12" s="201" t="s">
        <v>70</v>
      </c>
      <c r="C12" s="202">
        <v>3</v>
      </c>
      <c r="D12" s="202">
        <f>SUM(G12,I12,K12)</f>
        <v>78</v>
      </c>
      <c r="E12" s="204">
        <f>SUM(H12+J12+L12)</f>
        <v>9.7974537037037041E-2</v>
      </c>
      <c r="F12" s="188">
        <f>COUNT(G12,I12,K12)</f>
        <v>3</v>
      </c>
      <c r="G12" s="219">
        <v>30</v>
      </c>
      <c r="H12" s="212">
        <v>2.6365740740740742E-2</v>
      </c>
      <c r="I12" s="202">
        <v>25</v>
      </c>
      <c r="J12" s="212">
        <v>3.9004629629629632E-2</v>
      </c>
      <c r="K12" s="202">
        <v>23</v>
      </c>
      <c r="L12" s="215">
        <v>3.260416666666667E-2</v>
      </c>
    </row>
    <row r="13" spans="1:12" x14ac:dyDescent="0.3">
      <c r="A13" s="200" t="s">
        <v>48</v>
      </c>
      <c r="B13" s="201" t="s">
        <v>70</v>
      </c>
      <c r="C13" s="202">
        <v>4</v>
      </c>
      <c r="D13" s="202">
        <f>SUM(G13,I13,K13)</f>
        <v>77</v>
      </c>
      <c r="E13" s="204">
        <f>SUM(H13+J13+L13)</f>
        <v>8.802083333333334E-2</v>
      </c>
      <c r="F13" s="188">
        <f>COUNT(G13,I13,K13)</f>
        <v>3</v>
      </c>
      <c r="G13" s="219">
        <v>24</v>
      </c>
      <c r="H13" s="212">
        <v>3.0324074074074073E-2</v>
      </c>
      <c r="I13" s="202">
        <v>26</v>
      </c>
      <c r="J13" s="212">
        <v>3.7476851851851851E-2</v>
      </c>
      <c r="K13" s="202">
        <v>27</v>
      </c>
      <c r="L13" s="215">
        <v>2.0219907407407409E-2</v>
      </c>
    </row>
    <row r="14" spans="1:12" x14ac:dyDescent="0.3">
      <c r="A14" s="200" t="s">
        <v>57</v>
      </c>
      <c r="B14" s="201" t="s">
        <v>70</v>
      </c>
      <c r="C14" s="202">
        <v>5</v>
      </c>
      <c r="D14" s="202">
        <f>SUM(G14,I14,K14)</f>
        <v>72</v>
      </c>
      <c r="E14" s="204">
        <f>SUM(H14+J14+L14)</f>
        <v>9.7418981481481481E-2</v>
      </c>
      <c r="F14" s="188">
        <f>COUNT(G14,I14,K14)</f>
        <v>3</v>
      </c>
      <c r="G14" s="219">
        <v>23</v>
      </c>
      <c r="H14" s="212">
        <v>3.408564814814815E-2</v>
      </c>
      <c r="I14" s="202">
        <v>23</v>
      </c>
      <c r="J14" s="212">
        <v>4.1273148148148149E-2</v>
      </c>
      <c r="K14" s="202">
        <v>26</v>
      </c>
      <c r="L14" s="215">
        <v>2.2060185185185183E-2</v>
      </c>
    </row>
    <row r="15" spans="1:12" x14ac:dyDescent="0.3">
      <c r="A15" s="26" t="s">
        <v>38</v>
      </c>
      <c r="B15" s="2" t="s">
        <v>70</v>
      </c>
      <c r="C15" s="8" t="s">
        <v>146</v>
      </c>
      <c r="D15" s="8">
        <f>SUM(G15,I15,K15)</f>
        <v>58</v>
      </c>
      <c r="E15" s="76">
        <f>SUM(H15+J15+L15)</f>
        <v>6.2962962962962971E-2</v>
      </c>
      <c r="F15" s="36">
        <f>COUNT(G15,I15,K15)</f>
        <v>2</v>
      </c>
      <c r="G15" s="91">
        <v>29</v>
      </c>
      <c r="H15" s="48">
        <v>2.7407407407407408E-2</v>
      </c>
      <c r="I15" s="8">
        <v>29</v>
      </c>
      <c r="J15" s="38">
        <v>3.5555555555555556E-2</v>
      </c>
      <c r="K15" s="8"/>
      <c r="L15" s="5"/>
    </row>
    <row r="16" spans="1:12" x14ac:dyDescent="0.3">
      <c r="A16" s="26" t="s">
        <v>99</v>
      </c>
      <c r="B16" s="2" t="s">
        <v>70</v>
      </c>
      <c r="C16" s="8" t="s">
        <v>146</v>
      </c>
      <c r="D16" s="8">
        <f>SUM(G16,I16,K16)</f>
        <v>56</v>
      </c>
      <c r="E16" s="76">
        <f>SUM(H16+J16+L16)</f>
        <v>6.1342592592592601E-2</v>
      </c>
      <c r="F16" s="36">
        <f>COUNT(G16,I16,K16)</f>
        <v>2</v>
      </c>
      <c r="G16" s="91">
        <v>26</v>
      </c>
      <c r="H16" s="48">
        <v>2.8298611111111111E-2</v>
      </c>
      <c r="I16" s="8">
        <v>30</v>
      </c>
      <c r="J16" s="38">
        <v>3.3043981481481487E-2</v>
      </c>
      <c r="K16" s="8"/>
      <c r="L16" s="5"/>
    </row>
    <row r="17" spans="1:12" x14ac:dyDescent="0.3">
      <c r="A17" s="26" t="s">
        <v>126</v>
      </c>
      <c r="B17" s="2" t="s">
        <v>70</v>
      </c>
      <c r="C17" s="8" t="s">
        <v>146</v>
      </c>
      <c r="D17" s="8">
        <f>SUM(G17,I17,K17)</f>
        <v>49</v>
      </c>
      <c r="E17" s="76">
        <f>SUM(H17+J17+L17)</f>
        <v>6.2569444444444441E-2</v>
      </c>
      <c r="F17" s="36">
        <f>COUNT(G17,I17,K17)</f>
        <v>2</v>
      </c>
      <c r="G17" s="91"/>
      <c r="H17" s="48"/>
      <c r="I17" s="8">
        <v>24</v>
      </c>
      <c r="J17" s="38">
        <v>3.9837962962962964E-2</v>
      </c>
      <c r="K17" s="8">
        <v>25</v>
      </c>
      <c r="L17" s="74">
        <v>2.2731481481481481E-2</v>
      </c>
    </row>
    <row r="18" spans="1:12" x14ac:dyDescent="0.3">
      <c r="A18" s="26" t="s">
        <v>107</v>
      </c>
      <c r="B18" s="2" t="s">
        <v>70</v>
      </c>
      <c r="C18" s="8" t="s">
        <v>146</v>
      </c>
      <c r="D18" s="8">
        <f>SUM(G18,I18,K18)</f>
        <v>47</v>
      </c>
      <c r="E18" s="76">
        <f>SUM(H18+J18+L18)</f>
        <v>7.2013888888888877E-2</v>
      </c>
      <c r="F18" s="36">
        <f>COUNT(G18,I18,K18)</f>
        <v>2</v>
      </c>
      <c r="G18" s="91">
        <v>25</v>
      </c>
      <c r="H18" s="48">
        <v>2.9189814814814811E-2</v>
      </c>
      <c r="I18" s="8">
        <v>22</v>
      </c>
      <c r="J18" s="38">
        <v>4.282407407407407E-2</v>
      </c>
      <c r="K18" s="8"/>
      <c r="L18" s="5"/>
    </row>
    <row r="19" spans="1:12" x14ac:dyDescent="0.3">
      <c r="A19" s="26" t="s">
        <v>117</v>
      </c>
      <c r="B19" s="2" t="s">
        <v>70</v>
      </c>
      <c r="C19" s="8" t="s">
        <v>146</v>
      </c>
      <c r="D19" s="8">
        <f>SUM(G19,I19,K19)</f>
        <v>45</v>
      </c>
      <c r="E19" s="76">
        <f>SUM(H19+J19+L19)</f>
        <v>6.9965277777777779E-2</v>
      </c>
      <c r="F19" s="36">
        <f>COUNT(G19,I19,K19)</f>
        <v>2</v>
      </c>
      <c r="G19" s="91"/>
      <c r="H19" s="48"/>
      <c r="I19" s="8">
        <v>21</v>
      </c>
      <c r="J19" s="38">
        <v>4.6226851851851852E-2</v>
      </c>
      <c r="K19" s="8">
        <v>24</v>
      </c>
      <c r="L19" s="74">
        <v>2.3738425925925923E-2</v>
      </c>
    </row>
    <row r="20" spans="1:12" x14ac:dyDescent="0.3">
      <c r="A20" s="26" t="s">
        <v>58</v>
      </c>
      <c r="B20" s="2" t="s">
        <v>70</v>
      </c>
      <c r="C20" s="8" t="s">
        <v>146</v>
      </c>
      <c r="D20" s="8">
        <f>SUM(G20,I20,K20)</f>
        <v>42</v>
      </c>
      <c r="E20" s="76">
        <f>SUM(H20+J20+L20)</f>
        <v>8.4050925925925918E-2</v>
      </c>
      <c r="F20" s="36">
        <f>COUNT(G20,I20,K20)</f>
        <v>2</v>
      </c>
      <c r="G20" s="91">
        <v>22</v>
      </c>
      <c r="H20" s="48">
        <v>3.7337962962962962E-2</v>
      </c>
      <c r="I20" s="8">
        <v>20</v>
      </c>
      <c r="J20" s="38">
        <v>4.6712962962962963E-2</v>
      </c>
      <c r="K20" s="8"/>
      <c r="L20" s="5"/>
    </row>
    <row r="21" spans="1:12" x14ac:dyDescent="0.3">
      <c r="A21" s="26" t="s">
        <v>116</v>
      </c>
      <c r="B21" s="2" t="s">
        <v>70</v>
      </c>
      <c r="C21" s="8" t="s">
        <v>146</v>
      </c>
      <c r="D21" s="8">
        <f>SUM(G21,I21,K21)</f>
        <v>29</v>
      </c>
      <c r="E21" s="76">
        <f>SUM(H21+J21+L21)</f>
        <v>1.9502314814814816E-2</v>
      </c>
      <c r="F21" s="36">
        <f>COUNT(G21,I21,K21)</f>
        <v>1</v>
      </c>
      <c r="G21" s="91"/>
      <c r="H21" s="48"/>
      <c r="I21" s="8"/>
      <c r="J21" s="38"/>
      <c r="K21" s="8">
        <v>29</v>
      </c>
      <c r="L21" s="74">
        <v>1.9502314814814816E-2</v>
      </c>
    </row>
    <row r="22" spans="1:12" x14ac:dyDescent="0.3">
      <c r="A22" s="26" t="s">
        <v>61</v>
      </c>
      <c r="B22" s="2" t="s">
        <v>70</v>
      </c>
      <c r="C22" s="8" t="s">
        <v>146</v>
      </c>
      <c r="D22" s="8">
        <f>SUM(G22,I22,K22)</f>
        <v>21</v>
      </c>
      <c r="E22" s="76">
        <f>SUM(H22+J22+L22)</f>
        <v>3.8993055555555552E-2</v>
      </c>
      <c r="F22" s="36">
        <f>COUNT(G22,I22,K22)</f>
        <v>1</v>
      </c>
      <c r="G22" s="91">
        <v>21</v>
      </c>
      <c r="H22" s="48">
        <v>3.8993055555555552E-2</v>
      </c>
      <c r="I22" s="8"/>
      <c r="J22" s="8"/>
      <c r="K22" s="8"/>
      <c r="L22" s="5"/>
    </row>
    <row r="23" spans="1:12" x14ac:dyDescent="0.3">
      <c r="A23" s="81" t="s">
        <v>34</v>
      </c>
      <c r="B23" s="72" t="s">
        <v>71</v>
      </c>
      <c r="C23" s="107">
        <v>1</v>
      </c>
      <c r="D23" s="107">
        <f>SUM(G23,I23,K23)</f>
        <v>88</v>
      </c>
      <c r="E23" s="103">
        <f>SUM(H23+J23+L23)</f>
        <v>7.8819444444444456E-2</v>
      </c>
      <c r="F23" s="115">
        <f>COUNT(G23,I23,K23)</f>
        <v>3</v>
      </c>
      <c r="G23" s="116">
        <v>30</v>
      </c>
      <c r="H23" s="108">
        <v>2.6736111111111113E-2</v>
      </c>
      <c r="I23" s="107">
        <v>29</v>
      </c>
      <c r="J23" s="108">
        <v>3.3738425925925929E-2</v>
      </c>
      <c r="K23" s="107">
        <v>29</v>
      </c>
      <c r="L23" s="109">
        <v>1.834490740740741E-2</v>
      </c>
    </row>
    <row r="24" spans="1:12" x14ac:dyDescent="0.3">
      <c r="A24" s="200" t="s">
        <v>41</v>
      </c>
      <c r="B24" s="201" t="s">
        <v>71</v>
      </c>
      <c r="C24" s="202">
        <v>2</v>
      </c>
      <c r="D24" s="202">
        <f>SUM(G24,I24,K24)</f>
        <v>83</v>
      </c>
      <c r="E24" s="204">
        <f>SUM(H24+J24+L24)</f>
        <v>8.6261574074074074E-2</v>
      </c>
      <c r="F24" s="188">
        <f>COUNT(G24,I24,K24)</f>
        <v>3</v>
      </c>
      <c r="G24" s="219">
        <v>29</v>
      </c>
      <c r="H24" s="212">
        <v>2.809027777777778E-2</v>
      </c>
      <c r="I24" s="202">
        <v>28</v>
      </c>
      <c r="J24" s="212">
        <v>3.695601851851852E-2</v>
      </c>
      <c r="K24" s="202">
        <v>26</v>
      </c>
      <c r="L24" s="215">
        <v>2.1215277777777777E-2</v>
      </c>
    </row>
    <row r="25" spans="1:12" x14ac:dyDescent="0.3">
      <c r="A25" s="200" t="s">
        <v>97</v>
      </c>
      <c r="B25" s="201" t="s">
        <v>71</v>
      </c>
      <c r="C25" s="202">
        <v>3</v>
      </c>
      <c r="D25" s="202">
        <f>SUM(G25,I25,K25)</f>
        <v>76</v>
      </c>
      <c r="E25" s="204">
        <f>SUM(H25+J25+L25)</f>
        <v>9.3692129629629639E-2</v>
      </c>
      <c r="F25" s="188">
        <f>COUNT(G25,I25,K25)</f>
        <v>3</v>
      </c>
      <c r="G25" s="219">
        <v>28</v>
      </c>
      <c r="H25" s="212">
        <v>3.0300925925925926E-2</v>
      </c>
      <c r="I25" s="202">
        <v>24</v>
      </c>
      <c r="J25" s="212">
        <v>4.2164351851851856E-2</v>
      </c>
      <c r="K25" s="202">
        <v>24</v>
      </c>
      <c r="L25" s="215">
        <v>2.1226851851851854E-2</v>
      </c>
    </row>
    <row r="26" spans="1:12" x14ac:dyDescent="0.3">
      <c r="A26" s="200" t="s">
        <v>51</v>
      </c>
      <c r="B26" s="201" t="s">
        <v>71</v>
      </c>
      <c r="C26" s="202">
        <v>4</v>
      </c>
      <c r="D26" s="202">
        <f>SUM(G26,I26,K26)</f>
        <v>75</v>
      </c>
      <c r="E26" s="204">
        <f>SUM(H26+J26+L26)</f>
        <v>9.4733796296296288E-2</v>
      </c>
      <c r="F26" s="188">
        <f>COUNT(G26,I26,K26)</f>
        <v>3</v>
      </c>
      <c r="G26" s="219">
        <v>25</v>
      </c>
      <c r="H26" s="212">
        <v>3.3009259259259259E-2</v>
      </c>
      <c r="I26" s="202">
        <v>25</v>
      </c>
      <c r="J26" s="212">
        <v>4.0509259259259259E-2</v>
      </c>
      <c r="K26" s="202">
        <v>25</v>
      </c>
      <c r="L26" s="215">
        <v>2.1215277777777777E-2</v>
      </c>
    </row>
    <row r="27" spans="1:12" x14ac:dyDescent="0.3">
      <c r="A27" s="200" t="s">
        <v>54</v>
      </c>
      <c r="B27" s="201" t="s">
        <v>71</v>
      </c>
      <c r="C27" s="202">
        <v>5</v>
      </c>
      <c r="D27" s="202">
        <f>SUM(G27,I27,K27)</f>
        <v>69</v>
      </c>
      <c r="E27" s="204">
        <f>SUM(H27+J27+L27)</f>
        <v>9.7951388888888893E-2</v>
      </c>
      <c r="F27" s="188">
        <f>COUNT(G27,I27,K27)</f>
        <v>3</v>
      </c>
      <c r="G27" s="219">
        <v>24</v>
      </c>
      <c r="H27" s="218">
        <v>3.3344907407407406E-2</v>
      </c>
      <c r="I27" s="202">
        <v>22</v>
      </c>
      <c r="J27" s="212">
        <v>4.2164351851851856E-2</v>
      </c>
      <c r="K27" s="202">
        <v>23</v>
      </c>
      <c r="L27" s="215">
        <v>2.2442129629629631E-2</v>
      </c>
    </row>
    <row r="28" spans="1:12" x14ac:dyDescent="0.3">
      <c r="A28" s="200" t="s">
        <v>53</v>
      </c>
      <c r="B28" s="201" t="s">
        <v>71</v>
      </c>
      <c r="C28" s="202">
        <v>6</v>
      </c>
      <c r="D28" s="202">
        <f>SUM(G28,I28,K28)</f>
        <v>68</v>
      </c>
      <c r="E28" s="204">
        <f>SUM(H28+J28+L28)</f>
        <v>9.9687500000000012E-2</v>
      </c>
      <c r="F28" s="188">
        <f>COUNT(G28,I28,K28)</f>
        <v>3</v>
      </c>
      <c r="G28" s="219">
        <v>23</v>
      </c>
      <c r="H28" s="212">
        <v>3.335648148148148E-2</v>
      </c>
      <c r="I28" s="202">
        <v>23</v>
      </c>
      <c r="J28" s="212">
        <v>4.2164351851851856E-2</v>
      </c>
      <c r="K28" s="202">
        <v>22</v>
      </c>
      <c r="L28" s="215">
        <v>2.4166666666666666E-2</v>
      </c>
    </row>
    <row r="29" spans="1:12" x14ac:dyDescent="0.3">
      <c r="A29" s="26" t="s">
        <v>118</v>
      </c>
      <c r="B29" s="2" t="s">
        <v>71</v>
      </c>
      <c r="C29" s="8" t="s">
        <v>146</v>
      </c>
      <c r="D29" s="8">
        <f>SUM(G29,I29,K29)</f>
        <v>60</v>
      </c>
      <c r="E29" s="76">
        <f>SUM(H29+J29+L29)</f>
        <v>4.9490740740740738E-2</v>
      </c>
      <c r="F29" s="36">
        <f>COUNT(G29,I29,K29)</f>
        <v>2</v>
      </c>
      <c r="G29" s="91"/>
      <c r="H29" s="48"/>
      <c r="I29" s="8">
        <v>30</v>
      </c>
      <c r="J29" s="38">
        <v>3.2256944444444442E-2</v>
      </c>
      <c r="K29" s="8">
        <v>30</v>
      </c>
      <c r="L29" s="74">
        <v>1.7233796296296296E-2</v>
      </c>
    </row>
    <row r="30" spans="1:12" x14ac:dyDescent="0.3">
      <c r="A30" s="26" t="s">
        <v>47</v>
      </c>
      <c r="B30" s="2" t="s">
        <v>71</v>
      </c>
      <c r="C30" s="8" t="s">
        <v>146</v>
      </c>
      <c r="D30" s="8">
        <f>SUM(G30,I30,K30)</f>
        <v>54</v>
      </c>
      <c r="E30" s="76">
        <f>SUM(H30+J30+L30)</f>
        <v>6.8622685185185175E-2</v>
      </c>
      <c r="F30" s="36">
        <f>COUNT(G30,I30,K30)</f>
        <v>2</v>
      </c>
      <c r="G30" s="91">
        <v>27</v>
      </c>
      <c r="H30" s="48">
        <v>3.0312499999999996E-2</v>
      </c>
      <c r="I30" s="8">
        <v>27</v>
      </c>
      <c r="J30" s="38">
        <v>3.8310185185185183E-2</v>
      </c>
      <c r="K30" s="8"/>
      <c r="L30" s="5"/>
    </row>
    <row r="31" spans="1:12" x14ac:dyDescent="0.3">
      <c r="A31" s="26" t="s">
        <v>106</v>
      </c>
      <c r="B31" s="2" t="s">
        <v>71</v>
      </c>
      <c r="C31" s="8" t="s">
        <v>146</v>
      </c>
      <c r="D31" s="8">
        <f>SUM(G31,I31,K31)</f>
        <v>52</v>
      </c>
      <c r="E31" s="76">
        <f>SUM(H31+J31+L31)</f>
        <v>6.9710648148148147E-2</v>
      </c>
      <c r="F31" s="36">
        <f>COUNT(G31,I31,K31)</f>
        <v>2</v>
      </c>
      <c r="G31" s="91">
        <v>26</v>
      </c>
      <c r="H31" s="48">
        <v>3.1018518518518515E-2</v>
      </c>
      <c r="I31" s="8">
        <v>26</v>
      </c>
      <c r="J31" s="38">
        <v>3.8692129629629632E-2</v>
      </c>
      <c r="K31" s="8"/>
      <c r="L31" s="74"/>
    </row>
    <row r="32" spans="1:12" x14ac:dyDescent="0.3">
      <c r="A32" s="26" t="s">
        <v>148</v>
      </c>
      <c r="B32" s="2" t="s">
        <v>71</v>
      </c>
      <c r="C32" s="8" t="s">
        <v>146</v>
      </c>
      <c r="D32" s="8">
        <f>SUM(G32,I32,K32)</f>
        <v>28</v>
      </c>
      <c r="E32" s="76">
        <f>SUM(H32+J32+L32)</f>
        <v>1.8530092592592595E-2</v>
      </c>
      <c r="F32" s="36">
        <f>COUNT(G32,I32,K32)</f>
        <v>1</v>
      </c>
      <c r="G32" s="91"/>
      <c r="H32" s="48"/>
      <c r="I32" s="8"/>
      <c r="J32" s="38"/>
      <c r="K32" s="8">
        <v>28</v>
      </c>
      <c r="L32" s="74">
        <v>1.8530092592592595E-2</v>
      </c>
    </row>
    <row r="33" spans="1:12" x14ac:dyDescent="0.3">
      <c r="A33" s="26" t="s">
        <v>134</v>
      </c>
      <c r="B33" s="2" t="s">
        <v>71</v>
      </c>
      <c r="C33" s="8" t="s">
        <v>146</v>
      </c>
      <c r="D33" s="8">
        <f>SUM(G33,I33,K33)</f>
        <v>27</v>
      </c>
      <c r="E33" s="76">
        <f>SUM(H33+J33+L33)</f>
        <v>2.0532407407407405E-2</v>
      </c>
      <c r="F33" s="36">
        <f>COUNT(G33,I33,K33)</f>
        <v>1</v>
      </c>
      <c r="G33" s="91"/>
      <c r="H33" s="48"/>
      <c r="I33" s="8"/>
      <c r="J33" s="38"/>
      <c r="K33" s="8">
        <v>27</v>
      </c>
      <c r="L33" s="74">
        <v>2.0532407407407405E-2</v>
      </c>
    </row>
    <row r="34" spans="1:12" x14ac:dyDescent="0.3">
      <c r="A34" s="26" t="s">
        <v>55</v>
      </c>
      <c r="B34" s="2" t="s">
        <v>71</v>
      </c>
      <c r="C34" s="8" t="s">
        <v>146</v>
      </c>
      <c r="D34" s="8">
        <f>SUM(G34,I34,K34)</f>
        <v>22</v>
      </c>
      <c r="E34" s="76">
        <f>SUM(H34+J34+L34)</f>
        <v>3.3576388888888892E-2</v>
      </c>
      <c r="F34" s="36">
        <f>COUNT(G34,I34,K34)</f>
        <v>1</v>
      </c>
      <c r="G34" s="91">
        <v>22</v>
      </c>
      <c r="H34" s="49">
        <v>3.3576388888888892E-2</v>
      </c>
      <c r="I34" s="8"/>
      <c r="J34" s="8"/>
      <c r="K34" s="8"/>
      <c r="L34" s="5"/>
    </row>
    <row r="35" spans="1:12" x14ac:dyDescent="0.3">
      <c r="A35" s="81" t="s">
        <v>52</v>
      </c>
      <c r="B35" s="72" t="s">
        <v>72</v>
      </c>
      <c r="C35" s="107">
        <v>1</v>
      </c>
      <c r="D35" s="107">
        <f>SUM(G35,I35,K35)</f>
        <v>90</v>
      </c>
      <c r="E35" s="103">
        <f>SUM(H35+J35+L35)</f>
        <v>9.3298611111111096E-2</v>
      </c>
      <c r="F35" s="115">
        <f>COUNT(G35,I35,K35)</f>
        <v>3</v>
      </c>
      <c r="G35" s="116">
        <v>30</v>
      </c>
      <c r="H35" s="108">
        <v>3.3159722222222222E-2</v>
      </c>
      <c r="I35" s="107">
        <v>30</v>
      </c>
      <c r="J35" s="108">
        <v>3.9583333333333331E-2</v>
      </c>
      <c r="K35" s="107">
        <v>30</v>
      </c>
      <c r="L35" s="109">
        <v>2.0555555555555556E-2</v>
      </c>
    </row>
    <row r="36" spans="1:12" x14ac:dyDescent="0.3">
      <c r="A36" s="81" t="s">
        <v>56</v>
      </c>
      <c r="B36" s="72" t="s">
        <v>73</v>
      </c>
      <c r="C36" s="107">
        <v>1</v>
      </c>
      <c r="D36" s="107">
        <f>SUM(G36,I36,K36)</f>
        <v>90</v>
      </c>
      <c r="E36" s="103">
        <f>SUM(H36+J36+L36)</f>
        <v>9.9178240740740747E-2</v>
      </c>
      <c r="F36" s="115">
        <f>COUNT(G36,I36,K36)</f>
        <v>3</v>
      </c>
      <c r="G36" s="116">
        <v>30</v>
      </c>
      <c r="H36" s="108">
        <v>3.4027777777777775E-2</v>
      </c>
      <c r="I36" s="107">
        <v>30</v>
      </c>
      <c r="J36" s="108">
        <v>4.3622685185185188E-2</v>
      </c>
      <c r="K36" s="107">
        <v>30</v>
      </c>
      <c r="L36" s="109">
        <v>2.1527777777777781E-2</v>
      </c>
    </row>
    <row r="37" spans="1:12" x14ac:dyDescent="0.3">
      <c r="A37" s="26" t="s">
        <v>28</v>
      </c>
      <c r="B37" s="2" t="s">
        <v>69</v>
      </c>
      <c r="C37" s="8">
        <v>1</v>
      </c>
      <c r="D37" s="8">
        <f>SUM(G37,I37,K37)</f>
        <v>30</v>
      </c>
      <c r="E37" s="76">
        <f>SUM(H37+J37+L37)</f>
        <v>2.614583333333333E-2</v>
      </c>
      <c r="F37" s="36">
        <f>COUNT(G37,I37,K37)</f>
        <v>1</v>
      </c>
      <c r="G37" s="91">
        <v>30</v>
      </c>
      <c r="H37" s="48">
        <v>2.614583333333333E-2</v>
      </c>
      <c r="I37" s="8"/>
      <c r="J37" s="8"/>
      <c r="K37" s="8"/>
      <c r="L37" s="5"/>
    </row>
    <row r="38" spans="1:12" x14ac:dyDescent="0.3">
      <c r="A38" s="26" t="s">
        <v>32</v>
      </c>
      <c r="B38" s="2" t="s">
        <v>69</v>
      </c>
      <c r="C38" s="8">
        <v>2</v>
      </c>
      <c r="D38" s="8">
        <f>SUM(G38,I38,K38)</f>
        <v>29</v>
      </c>
      <c r="E38" s="76">
        <f>SUM(H38+J38+L38)</f>
        <v>2.6435185185185187E-2</v>
      </c>
      <c r="F38" s="36">
        <f>COUNT(G38,I38,K38)</f>
        <v>1</v>
      </c>
      <c r="G38" s="91">
        <v>29</v>
      </c>
      <c r="H38" s="48">
        <v>2.6435185185185187E-2</v>
      </c>
      <c r="I38" s="8"/>
      <c r="J38" s="8"/>
      <c r="K38" s="8"/>
      <c r="L38" s="5"/>
    </row>
    <row r="39" spans="1:12" x14ac:dyDescent="0.3">
      <c r="A39" s="81" t="s">
        <v>4</v>
      </c>
      <c r="B39" s="72" t="s">
        <v>150</v>
      </c>
      <c r="C39" s="107">
        <v>1</v>
      </c>
      <c r="D39" s="107">
        <f>SUM(G39,I39,K39)</f>
        <v>90</v>
      </c>
      <c r="E39" s="103">
        <f>SUM(H39+J39+L39)</f>
        <v>5.9189814814814813E-2</v>
      </c>
      <c r="F39" s="115">
        <f>COUNT(G39,I39,K39)</f>
        <v>3</v>
      </c>
      <c r="G39" s="116">
        <v>30</v>
      </c>
      <c r="H39" s="108">
        <v>1.9976851851851853E-2</v>
      </c>
      <c r="I39" s="107">
        <v>30</v>
      </c>
      <c r="J39" s="108">
        <v>2.5474537037037035E-2</v>
      </c>
      <c r="K39" s="107">
        <v>30</v>
      </c>
      <c r="L39" s="109">
        <v>1.3738425925925926E-2</v>
      </c>
    </row>
    <row r="40" spans="1:12" x14ac:dyDescent="0.3">
      <c r="A40" s="200" t="s">
        <v>98</v>
      </c>
      <c r="B40" s="201" t="s">
        <v>150</v>
      </c>
      <c r="C40" s="202">
        <v>2</v>
      </c>
      <c r="D40" s="202">
        <f>SUM(G40,I40,K40)</f>
        <v>85</v>
      </c>
      <c r="E40" s="204">
        <f>SUM(H40+J40+L40)</f>
        <v>6.0405092592592594E-2</v>
      </c>
      <c r="F40" s="188">
        <f>COUNT(G40,I40,K40)</f>
        <v>3</v>
      </c>
      <c r="G40" s="219">
        <v>28</v>
      </c>
      <c r="H40" s="218">
        <v>2.0416666666666666E-2</v>
      </c>
      <c r="I40" s="202">
        <v>28</v>
      </c>
      <c r="J40" s="212">
        <v>2.6030092592592594E-2</v>
      </c>
      <c r="K40" s="202">
        <v>29</v>
      </c>
      <c r="L40" s="215">
        <v>1.3958333333333335E-2</v>
      </c>
    </row>
    <row r="41" spans="1:12" x14ac:dyDescent="0.3">
      <c r="A41" s="200" t="s">
        <v>7</v>
      </c>
      <c r="B41" s="201" t="s">
        <v>150</v>
      </c>
      <c r="C41" s="202">
        <v>3</v>
      </c>
      <c r="D41" s="202">
        <f>SUM(G41,I41,K41)</f>
        <v>82</v>
      </c>
      <c r="E41" s="204">
        <f>SUM(H41+J41+L41)</f>
        <v>6.1562499999999992E-2</v>
      </c>
      <c r="F41" s="188">
        <f>COUNT(G41,I41,K41)</f>
        <v>3</v>
      </c>
      <c r="G41" s="219">
        <v>27</v>
      </c>
      <c r="H41" s="212">
        <v>2.1087962962962961E-2</v>
      </c>
      <c r="I41" s="202">
        <v>27</v>
      </c>
      <c r="J41" s="212">
        <v>2.6354166666666668E-2</v>
      </c>
      <c r="K41" s="202">
        <v>28</v>
      </c>
      <c r="L41" s="215">
        <v>1.4120370370370368E-2</v>
      </c>
    </row>
    <row r="42" spans="1:12" x14ac:dyDescent="0.3">
      <c r="A42" s="200" t="s">
        <v>102</v>
      </c>
      <c r="B42" s="201" t="s">
        <v>150</v>
      </c>
      <c r="C42" s="202">
        <v>4</v>
      </c>
      <c r="D42" s="202">
        <f>SUM(G42,I42,K42)</f>
        <v>74</v>
      </c>
      <c r="E42" s="204">
        <f>SUM(H42+J42+L42)</f>
        <v>6.5115740740740738E-2</v>
      </c>
      <c r="F42" s="188">
        <f>COUNT(G42,I42,K42)</f>
        <v>3</v>
      </c>
      <c r="G42" s="219">
        <v>22</v>
      </c>
      <c r="H42" s="212">
        <v>2.2800925925925929E-2</v>
      </c>
      <c r="I42" s="202">
        <v>26</v>
      </c>
      <c r="J42" s="212">
        <v>2.6944444444444441E-2</v>
      </c>
      <c r="K42" s="202">
        <v>26</v>
      </c>
      <c r="L42" s="215">
        <v>1.5370370370370369E-2</v>
      </c>
    </row>
    <row r="43" spans="1:12" x14ac:dyDescent="0.3">
      <c r="A43" s="200" t="s">
        <v>16</v>
      </c>
      <c r="B43" s="201" t="s">
        <v>150</v>
      </c>
      <c r="C43" s="202">
        <v>5</v>
      </c>
      <c r="D43" s="202">
        <f>SUM(G43,I43,K43)</f>
        <v>73</v>
      </c>
      <c r="E43" s="204">
        <f>SUM(H43+J43+L43)</f>
        <v>6.5162037037037046E-2</v>
      </c>
      <c r="F43" s="188">
        <f>COUNT(G43,I43,K43)</f>
        <v>3</v>
      </c>
      <c r="G43" s="219">
        <v>23</v>
      </c>
      <c r="H43" s="212">
        <v>2.2372685185185186E-2</v>
      </c>
      <c r="I43" s="202">
        <v>23</v>
      </c>
      <c r="J43" s="212">
        <v>2.8437500000000001E-2</v>
      </c>
      <c r="K43" s="202">
        <v>27</v>
      </c>
      <c r="L43" s="215">
        <v>1.4351851851851852E-2</v>
      </c>
    </row>
    <row r="44" spans="1:12" x14ac:dyDescent="0.3">
      <c r="A44" s="200" t="s">
        <v>17</v>
      </c>
      <c r="B44" s="201" t="s">
        <v>150</v>
      </c>
      <c r="C44" s="202">
        <v>6</v>
      </c>
      <c r="D44" s="202">
        <f>SUM(G44,I44,K44)</f>
        <v>67</v>
      </c>
      <c r="E44" s="204">
        <f>SUM(H44+J44+L44)</f>
        <v>6.8287037037037035E-2</v>
      </c>
      <c r="F44" s="188">
        <f>COUNT(G44,I44,K44)</f>
        <v>3</v>
      </c>
      <c r="G44" s="219">
        <v>21</v>
      </c>
      <c r="H44" s="212">
        <v>2.2962962962962966E-2</v>
      </c>
      <c r="I44" s="202">
        <v>21</v>
      </c>
      <c r="J44" s="212">
        <v>2.9560185185185189E-2</v>
      </c>
      <c r="K44" s="202">
        <v>25</v>
      </c>
      <c r="L44" s="215">
        <v>1.5763888888888886E-2</v>
      </c>
    </row>
    <row r="45" spans="1:12" x14ac:dyDescent="0.3">
      <c r="A45" s="200" t="s">
        <v>19</v>
      </c>
      <c r="B45" s="201" t="s">
        <v>150</v>
      </c>
      <c r="C45" s="202">
        <v>7</v>
      </c>
      <c r="D45" s="202">
        <f>SUM(G45,I45,K45)</f>
        <v>61</v>
      </c>
      <c r="E45" s="204">
        <f>SUM(H45+J45+L45)</f>
        <v>7.2314814814814818E-2</v>
      </c>
      <c r="F45" s="188">
        <f>COUNT(G45,I45,K45)</f>
        <v>3</v>
      </c>
      <c r="G45" s="219">
        <v>19</v>
      </c>
      <c r="H45" s="212">
        <v>2.3553240740740739E-2</v>
      </c>
      <c r="I45" s="202">
        <v>19</v>
      </c>
      <c r="J45" s="212">
        <v>3.0520833333333334E-2</v>
      </c>
      <c r="K45" s="202">
        <v>23</v>
      </c>
      <c r="L45" s="215">
        <v>1.8240740740740741E-2</v>
      </c>
    </row>
    <row r="46" spans="1:12" x14ac:dyDescent="0.3">
      <c r="A46" s="200" t="s">
        <v>35</v>
      </c>
      <c r="B46" s="201" t="s">
        <v>150</v>
      </c>
      <c r="C46" s="202">
        <v>8</v>
      </c>
      <c r="D46" s="202">
        <f>SUM(G46,I46,K46)</f>
        <v>55</v>
      </c>
      <c r="E46" s="204">
        <f>SUM(H46+J46+L46)</f>
        <v>8.1597222222222224E-2</v>
      </c>
      <c r="F46" s="188">
        <f>COUNT(G46,I46,K46)</f>
        <v>3</v>
      </c>
      <c r="G46" s="219">
        <v>17</v>
      </c>
      <c r="H46" s="212">
        <v>2.6956018518518522E-2</v>
      </c>
      <c r="I46" s="202">
        <v>16</v>
      </c>
      <c r="J46" s="212">
        <v>3.5902777777777777E-2</v>
      </c>
      <c r="K46" s="202">
        <v>22</v>
      </c>
      <c r="L46" s="215">
        <v>1.8738425925925926E-2</v>
      </c>
    </row>
    <row r="47" spans="1:12" x14ac:dyDescent="0.3">
      <c r="A47" s="26" t="s">
        <v>11</v>
      </c>
      <c r="B47" s="2" t="s">
        <v>150</v>
      </c>
      <c r="C47" s="8" t="s">
        <v>146</v>
      </c>
      <c r="D47" s="8">
        <f>SUM(G47,I47,K47)</f>
        <v>50</v>
      </c>
      <c r="E47" s="76">
        <f>SUM(H47+J47+L47)</f>
        <v>4.8958333333333333E-2</v>
      </c>
      <c r="F47" s="36">
        <f>COUNT(G47,I47,K47)</f>
        <v>2</v>
      </c>
      <c r="G47" s="91">
        <v>26</v>
      </c>
      <c r="H47" s="48">
        <v>2.1909722222222223E-2</v>
      </c>
      <c r="I47" s="8">
        <v>24</v>
      </c>
      <c r="J47" s="38">
        <v>2.704861111111111E-2</v>
      </c>
      <c r="K47" s="8"/>
      <c r="L47" s="5"/>
    </row>
    <row r="48" spans="1:12" x14ac:dyDescent="0.3">
      <c r="A48" s="24" t="s">
        <v>104</v>
      </c>
      <c r="B48" s="2" t="s">
        <v>150</v>
      </c>
      <c r="C48" s="8" t="s">
        <v>146</v>
      </c>
      <c r="D48" s="8">
        <f>SUM(G48,I48,K48)</f>
        <v>44</v>
      </c>
      <c r="E48" s="76">
        <f>SUM(H48+J48+L48)</f>
        <v>3.9768518518518522E-2</v>
      </c>
      <c r="F48" s="36">
        <f>COUNT(G48,I48,K48)</f>
        <v>2</v>
      </c>
      <c r="G48" s="91">
        <v>20</v>
      </c>
      <c r="H48" s="48">
        <v>2.3344907407407408E-2</v>
      </c>
      <c r="I48" s="8"/>
      <c r="J48" s="8"/>
      <c r="K48" s="8">
        <v>24</v>
      </c>
      <c r="L48" s="74">
        <v>1.6423611111111111E-2</v>
      </c>
    </row>
    <row r="49" spans="1:12" x14ac:dyDescent="0.3">
      <c r="A49" s="26" t="s">
        <v>36</v>
      </c>
      <c r="B49" s="2" t="s">
        <v>150</v>
      </c>
      <c r="C49" s="8" t="s">
        <v>146</v>
      </c>
      <c r="D49" s="8">
        <f>SUM(G49,I49,K49)</f>
        <v>38</v>
      </c>
      <c r="E49" s="76">
        <f>SUM(H49+J49+L49)</f>
        <v>5.5879629629629626E-2</v>
      </c>
      <c r="F49" s="36">
        <f>COUNT(G49,I49,K49)</f>
        <v>2</v>
      </c>
      <c r="G49" s="91">
        <v>16</v>
      </c>
      <c r="H49" s="49">
        <v>2.7152777777777779E-2</v>
      </c>
      <c r="I49" s="8">
        <v>22</v>
      </c>
      <c r="J49" s="38">
        <v>2.8726851851851851E-2</v>
      </c>
      <c r="K49" s="8"/>
      <c r="L49" s="5"/>
    </row>
    <row r="50" spans="1:12" x14ac:dyDescent="0.3">
      <c r="A50" s="26" t="s">
        <v>25</v>
      </c>
      <c r="B50" s="2" t="s">
        <v>150</v>
      </c>
      <c r="C50" s="8" t="s">
        <v>146</v>
      </c>
      <c r="D50" s="8">
        <f>SUM(G50,I50,K50)</f>
        <v>35</v>
      </c>
      <c r="E50" s="76">
        <f>SUM(H50+J50+L50)</f>
        <v>6.0717592592592587E-2</v>
      </c>
      <c r="F50" s="36">
        <f>COUNT(G50,I50,K50)</f>
        <v>2</v>
      </c>
      <c r="G50" s="91">
        <v>18</v>
      </c>
      <c r="H50" s="48">
        <v>2.5902777777777775E-2</v>
      </c>
      <c r="I50" s="8">
        <v>17</v>
      </c>
      <c r="J50" s="38">
        <v>3.4814814814814812E-2</v>
      </c>
      <c r="K50" s="8"/>
      <c r="L50" s="5"/>
    </row>
    <row r="51" spans="1:12" x14ac:dyDescent="0.3">
      <c r="A51" s="26" t="s">
        <v>43</v>
      </c>
      <c r="B51" s="2" t="s">
        <v>150</v>
      </c>
      <c r="C51" s="8" t="s">
        <v>146</v>
      </c>
      <c r="D51" s="8">
        <f>SUM(G51,I51,K51)</f>
        <v>33</v>
      </c>
      <c r="E51" s="76">
        <f>SUM(H51+J51+L51)</f>
        <v>6.1724537037037036E-2</v>
      </c>
      <c r="F51" s="36">
        <f>COUNT(G51,I51,K51)</f>
        <v>2</v>
      </c>
      <c r="G51" s="91">
        <v>15</v>
      </c>
      <c r="H51" s="48">
        <v>2.8402777777777777E-2</v>
      </c>
      <c r="I51" s="8">
        <v>18</v>
      </c>
      <c r="J51" s="38">
        <v>3.3321759259259259E-2</v>
      </c>
      <c r="K51" s="8"/>
      <c r="L51" s="5"/>
    </row>
    <row r="52" spans="1:12" x14ac:dyDescent="0.3">
      <c r="A52" s="26" t="s">
        <v>5</v>
      </c>
      <c r="B52" s="2" t="s">
        <v>150</v>
      </c>
      <c r="C52" s="8" t="s">
        <v>146</v>
      </c>
      <c r="D52" s="8">
        <f>SUM(G52,I52,K52)</f>
        <v>29</v>
      </c>
      <c r="E52" s="76">
        <f>SUM(H52+J52+L52)</f>
        <v>2.0127314814814817E-2</v>
      </c>
      <c r="F52" s="36">
        <f>COUNT(G52,I52,K52)</f>
        <v>1</v>
      </c>
      <c r="G52" s="91">
        <v>29</v>
      </c>
      <c r="H52" s="49">
        <v>2.0127314814814817E-2</v>
      </c>
      <c r="I52" s="8"/>
      <c r="J52" s="8"/>
      <c r="K52" s="8"/>
      <c r="L52" s="5"/>
    </row>
    <row r="53" spans="1:12" x14ac:dyDescent="0.3">
      <c r="A53" s="26" t="s">
        <v>123</v>
      </c>
      <c r="B53" s="2" t="s">
        <v>150</v>
      </c>
      <c r="C53" s="8" t="s">
        <v>146</v>
      </c>
      <c r="D53" s="8">
        <f>SUM(G53,I53,K53)</f>
        <v>29</v>
      </c>
      <c r="E53" s="76">
        <f>SUM(H53+J53+L53)</f>
        <v>2.5636574074074072E-2</v>
      </c>
      <c r="F53" s="36">
        <f>COUNT(G53,I53,K53)</f>
        <v>1</v>
      </c>
      <c r="G53" s="91"/>
      <c r="H53" s="49"/>
      <c r="I53" s="8">
        <v>29</v>
      </c>
      <c r="J53" s="38">
        <v>2.5636574074074072E-2</v>
      </c>
      <c r="K53" s="8"/>
      <c r="L53" s="5"/>
    </row>
    <row r="54" spans="1:12" x14ac:dyDescent="0.3">
      <c r="A54" s="26" t="s">
        <v>100</v>
      </c>
      <c r="B54" s="2" t="s">
        <v>150</v>
      </c>
      <c r="C54" s="8" t="s">
        <v>146</v>
      </c>
      <c r="D54" s="8">
        <f>SUM(G54,I54,K54)</f>
        <v>25</v>
      </c>
      <c r="E54" s="76">
        <f>SUM(H54+J54+L54)</f>
        <v>2.2002314814814818E-2</v>
      </c>
      <c r="F54" s="36">
        <f>COUNT(G54,I54,K54)</f>
        <v>1</v>
      </c>
      <c r="G54" s="91">
        <v>25</v>
      </c>
      <c r="H54" s="48">
        <v>2.2002314814814818E-2</v>
      </c>
      <c r="I54" s="8"/>
      <c r="J54" s="8"/>
      <c r="K54" s="8"/>
      <c r="L54" s="5"/>
    </row>
    <row r="55" spans="1:12" x14ac:dyDescent="0.3">
      <c r="A55" s="26" t="s">
        <v>113</v>
      </c>
      <c r="B55" s="2" t="s">
        <v>150</v>
      </c>
      <c r="C55" s="8" t="s">
        <v>146</v>
      </c>
      <c r="D55" s="8">
        <f>SUM(G55,I55,K55)</f>
        <v>25</v>
      </c>
      <c r="E55" s="76">
        <f>SUM(H55+J55+L55)</f>
        <v>2.7002314814814812E-2</v>
      </c>
      <c r="F55" s="36">
        <f>COUNT(G55,I55,K55)</f>
        <v>1</v>
      </c>
      <c r="G55" s="91"/>
      <c r="H55" s="48"/>
      <c r="I55" s="8">
        <v>25</v>
      </c>
      <c r="J55" s="38">
        <v>2.7002314814814812E-2</v>
      </c>
      <c r="K55" s="8"/>
      <c r="L55" s="5"/>
    </row>
    <row r="56" spans="1:12" x14ac:dyDescent="0.3">
      <c r="A56" s="26" t="s">
        <v>15</v>
      </c>
      <c r="B56" s="2" t="s">
        <v>150</v>
      </c>
      <c r="C56" s="8" t="s">
        <v>146</v>
      </c>
      <c r="D56" s="8">
        <f>SUM(G56,I56,K56)</f>
        <v>24</v>
      </c>
      <c r="E56" s="76">
        <f>SUM(H56+J56+L56)</f>
        <v>2.2372685185185186E-2</v>
      </c>
      <c r="F56" s="36">
        <f>COUNT(G56,I56,K56)</f>
        <v>1</v>
      </c>
      <c r="G56" s="91">
        <v>24</v>
      </c>
      <c r="H56" s="48">
        <v>2.2372685185185186E-2</v>
      </c>
      <c r="I56" s="8"/>
      <c r="J56" s="8"/>
      <c r="K56" s="8"/>
      <c r="L56" s="5"/>
    </row>
    <row r="57" spans="1:12" x14ac:dyDescent="0.3">
      <c r="A57" s="24" t="s">
        <v>124</v>
      </c>
      <c r="B57" s="2" t="s">
        <v>150</v>
      </c>
      <c r="C57" s="8" t="s">
        <v>146</v>
      </c>
      <c r="D57" s="8">
        <f>SUM(G57,I57,K57)</f>
        <v>20</v>
      </c>
      <c r="E57" s="76">
        <f>SUM(H57+J57+L57)</f>
        <v>2.989583333333333E-2</v>
      </c>
      <c r="F57" s="36">
        <f>COUNT(G57,I57,K57)</f>
        <v>1</v>
      </c>
      <c r="G57" s="91"/>
      <c r="H57" s="48"/>
      <c r="I57" s="8">
        <v>20</v>
      </c>
      <c r="J57" s="38">
        <v>2.989583333333333E-2</v>
      </c>
      <c r="K57" s="8"/>
      <c r="L57" s="5"/>
    </row>
    <row r="58" spans="1:12" x14ac:dyDescent="0.3">
      <c r="A58" s="81" t="s">
        <v>8</v>
      </c>
      <c r="B58" s="72" t="s">
        <v>65</v>
      </c>
      <c r="C58" s="107">
        <v>1</v>
      </c>
      <c r="D58" s="107">
        <f>SUM(G58,I58,K58)</f>
        <v>88</v>
      </c>
      <c r="E58" s="103">
        <f>SUM(H58+J58+L58)</f>
        <v>6.3263888888888897E-2</v>
      </c>
      <c r="F58" s="115">
        <f>COUNT(G58,I58,K58)</f>
        <v>3</v>
      </c>
      <c r="G58" s="116">
        <v>30</v>
      </c>
      <c r="H58" s="108">
        <v>2.1516203703703704E-2</v>
      </c>
      <c r="I58" s="107">
        <v>30</v>
      </c>
      <c r="J58" s="108">
        <v>2.7083333333333334E-2</v>
      </c>
      <c r="K58" s="107">
        <v>28</v>
      </c>
      <c r="L58" s="109">
        <v>1.4664351851851852E-2</v>
      </c>
    </row>
    <row r="59" spans="1:12" x14ac:dyDescent="0.3">
      <c r="A59" s="200" t="s">
        <v>9</v>
      </c>
      <c r="B59" s="201" t="s">
        <v>65</v>
      </c>
      <c r="C59" s="202">
        <v>2</v>
      </c>
      <c r="D59" s="202">
        <f>SUM(G59,I59,K59)</f>
        <v>87</v>
      </c>
      <c r="E59" s="204">
        <f>SUM(H59+J59+L59)</f>
        <v>6.3425925925925927E-2</v>
      </c>
      <c r="F59" s="188">
        <f>COUNT(G59,I59,K59)</f>
        <v>3</v>
      </c>
      <c r="G59" s="219">
        <v>29</v>
      </c>
      <c r="H59" s="212">
        <v>2.1689814814814815E-2</v>
      </c>
      <c r="I59" s="202">
        <v>29</v>
      </c>
      <c r="J59" s="212">
        <v>2.7395833333333338E-2</v>
      </c>
      <c r="K59" s="202">
        <v>29</v>
      </c>
      <c r="L59" s="215">
        <v>1.4340277777777776E-2</v>
      </c>
    </row>
    <row r="60" spans="1:12" x14ac:dyDescent="0.3">
      <c r="A60" s="200" t="s">
        <v>14</v>
      </c>
      <c r="B60" s="201" t="s">
        <v>65</v>
      </c>
      <c r="C60" s="202">
        <v>3</v>
      </c>
      <c r="D60" s="202">
        <f>SUM(G60,I60,K60)</f>
        <v>83</v>
      </c>
      <c r="E60" s="204">
        <f>SUM(H60+J60+L60)</f>
        <v>6.4571759259259259E-2</v>
      </c>
      <c r="F60" s="188">
        <f>COUNT(G60,I60,K60)</f>
        <v>3</v>
      </c>
      <c r="G60" s="219">
        <v>26</v>
      </c>
      <c r="H60" s="212">
        <v>2.2303240740740738E-2</v>
      </c>
      <c r="I60" s="202">
        <v>27</v>
      </c>
      <c r="J60" s="212">
        <v>2.8113425925925927E-2</v>
      </c>
      <c r="K60" s="202">
        <v>30</v>
      </c>
      <c r="L60" s="215">
        <v>1.4155092592592592E-2</v>
      </c>
    </row>
    <row r="61" spans="1:12" x14ac:dyDescent="0.3">
      <c r="A61" s="200" t="s">
        <v>12</v>
      </c>
      <c r="B61" s="201" t="s">
        <v>65</v>
      </c>
      <c r="C61" s="202">
        <v>4</v>
      </c>
      <c r="D61" s="202">
        <f>SUM(G61,I61,K61)</f>
        <v>83</v>
      </c>
      <c r="E61" s="204">
        <f>SUM(H61+J61+L61)</f>
        <v>6.4861111111111119E-2</v>
      </c>
      <c r="F61" s="188">
        <f>COUNT(G61,I61,K61)</f>
        <v>3</v>
      </c>
      <c r="G61" s="219">
        <v>28</v>
      </c>
      <c r="H61" s="212">
        <v>2.2002314814814818E-2</v>
      </c>
      <c r="I61" s="202">
        <v>28</v>
      </c>
      <c r="J61" s="212">
        <v>2.7523148148148147E-2</v>
      </c>
      <c r="K61" s="202">
        <v>27</v>
      </c>
      <c r="L61" s="215">
        <v>1.5335648148148147E-2</v>
      </c>
    </row>
    <row r="62" spans="1:12" x14ac:dyDescent="0.3">
      <c r="A62" s="200" t="s">
        <v>13</v>
      </c>
      <c r="B62" s="201" t="s">
        <v>65</v>
      </c>
      <c r="C62" s="202">
        <v>5</v>
      </c>
      <c r="D62" s="202">
        <f>SUM(G62,I62,K62)</f>
        <v>77</v>
      </c>
      <c r="E62" s="204">
        <f>SUM(H62+J62+L62)</f>
        <v>6.670138888888888E-2</v>
      </c>
      <c r="F62" s="188">
        <f>COUNT(G62,I62,K62)</f>
        <v>3</v>
      </c>
      <c r="G62" s="219">
        <v>27</v>
      </c>
      <c r="H62" s="212">
        <v>2.2094907407407407E-2</v>
      </c>
      <c r="I62" s="202">
        <v>26</v>
      </c>
      <c r="J62" s="212">
        <v>2.8657407407407406E-2</v>
      </c>
      <c r="K62" s="202">
        <v>24</v>
      </c>
      <c r="L62" s="215">
        <v>1.5949074074074074E-2</v>
      </c>
    </row>
    <row r="63" spans="1:12" x14ac:dyDescent="0.3">
      <c r="A63" s="200" t="s">
        <v>18</v>
      </c>
      <c r="B63" s="201" t="s">
        <v>65</v>
      </c>
      <c r="C63" s="202">
        <v>6</v>
      </c>
      <c r="D63" s="202">
        <f>SUM(G63,I63,K63)</f>
        <v>76</v>
      </c>
      <c r="E63" s="204">
        <f>SUM(H63+J63+L63)</f>
        <v>6.7974537037037042E-2</v>
      </c>
      <c r="F63" s="188">
        <f>COUNT(G63,I63,K63)</f>
        <v>3</v>
      </c>
      <c r="G63" s="219">
        <v>25</v>
      </c>
      <c r="H63" s="212">
        <v>2.314814814814815E-2</v>
      </c>
      <c r="I63" s="202">
        <v>25</v>
      </c>
      <c r="J63" s="212">
        <v>2.9386574074074075E-2</v>
      </c>
      <c r="K63" s="202">
        <v>26</v>
      </c>
      <c r="L63" s="215">
        <v>1.5439814814814816E-2</v>
      </c>
    </row>
    <row r="64" spans="1:12" x14ac:dyDescent="0.3">
      <c r="A64" s="200" t="s">
        <v>20</v>
      </c>
      <c r="B64" s="201" t="s">
        <v>65</v>
      </c>
      <c r="C64" s="202">
        <v>7</v>
      </c>
      <c r="D64" s="202">
        <f>SUM(G64,I64,K64)</f>
        <v>70</v>
      </c>
      <c r="E64" s="204">
        <f>SUM(H64+J64+L64)</f>
        <v>7.0937500000000001E-2</v>
      </c>
      <c r="F64" s="188">
        <f>COUNT(G64,I64,K64)</f>
        <v>3</v>
      </c>
      <c r="G64" s="219">
        <v>24</v>
      </c>
      <c r="H64" s="212">
        <v>2.3819444444444445E-2</v>
      </c>
      <c r="I64" s="202">
        <v>24</v>
      </c>
      <c r="J64" s="212">
        <v>3.079861111111111E-2</v>
      </c>
      <c r="K64" s="202">
        <v>22</v>
      </c>
      <c r="L64" s="215">
        <v>1.6319444444444445E-2</v>
      </c>
    </row>
    <row r="65" spans="1:12" x14ac:dyDescent="0.3">
      <c r="A65" s="200" t="s">
        <v>29</v>
      </c>
      <c r="B65" s="201" t="s">
        <v>65</v>
      </c>
      <c r="C65" s="202">
        <v>8</v>
      </c>
      <c r="D65" s="202">
        <f>SUM(G65,I65,K65)</f>
        <v>66</v>
      </c>
      <c r="E65" s="204">
        <f>SUM(H65+J65+L65)</f>
        <v>7.2905092592592591E-2</v>
      </c>
      <c r="F65" s="188">
        <f>COUNT(G65,I65,K65)</f>
        <v>3</v>
      </c>
      <c r="G65" s="219">
        <v>19</v>
      </c>
      <c r="H65" s="212">
        <v>2.6168981481481477E-2</v>
      </c>
      <c r="I65" s="202">
        <v>22</v>
      </c>
      <c r="J65" s="212">
        <v>3.0902777777777779E-2</v>
      </c>
      <c r="K65" s="202">
        <v>25</v>
      </c>
      <c r="L65" s="215">
        <v>1.5833333333333335E-2</v>
      </c>
    </row>
    <row r="66" spans="1:12" x14ac:dyDescent="0.3">
      <c r="A66" s="200" t="s">
        <v>96</v>
      </c>
      <c r="B66" s="201" t="s">
        <v>65</v>
      </c>
      <c r="C66" s="202">
        <v>9</v>
      </c>
      <c r="D66" s="202">
        <f>SUM(G66,I66,K66)</f>
        <v>61</v>
      </c>
      <c r="E66" s="204">
        <f>SUM(H66+J66+L66)</f>
        <v>7.4386574074074063E-2</v>
      </c>
      <c r="F66" s="188">
        <f>COUNT(G66,I66,K66)</f>
        <v>3</v>
      </c>
      <c r="G66" s="219">
        <v>19</v>
      </c>
      <c r="H66" s="212">
        <v>2.6168981481481477E-2</v>
      </c>
      <c r="I66" s="202">
        <v>19</v>
      </c>
      <c r="J66" s="212">
        <v>3.2152777777777773E-2</v>
      </c>
      <c r="K66" s="202">
        <v>23</v>
      </c>
      <c r="L66" s="215">
        <v>1.6064814814814813E-2</v>
      </c>
    </row>
    <row r="67" spans="1:12" x14ac:dyDescent="0.3">
      <c r="A67" s="200" t="s">
        <v>23</v>
      </c>
      <c r="B67" s="201" t="s">
        <v>65</v>
      </c>
      <c r="C67" s="202">
        <v>10</v>
      </c>
      <c r="D67" s="202">
        <f>SUM(G67,I67,K67)</f>
        <v>59</v>
      </c>
      <c r="E67" s="204">
        <f>SUM(H67+J67+L67)</f>
        <v>7.6041666666666674E-2</v>
      </c>
      <c r="F67" s="188">
        <f>COUNT(G67,I67,K67)</f>
        <v>3</v>
      </c>
      <c r="G67" s="219">
        <v>20</v>
      </c>
      <c r="H67" s="212">
        <v>2.5694444444444447E-2</v>
      </c>
      <c r="I67" s="202">
        <v>18</v>
      </c>
      <c r="J67" s="212">
        <v>3.2245370370370369E-2</v>
      </c>
      <c r="K67" s="202">
        <v>21</v>
      </c>
      <c r="L67" s="215">
        <v>1.8101851851851852E-2</v>
      </c>
    </row>
    <row r="68" spans="1:12" x14ac:dyDescent="0.3">
      <c r="A68" s="26" t="s">
        <v>95</v>
      </c>
      <c r="B68" s="2" t="s">
        <v>65</v>
      </c>
      <c r="C68" s="8" t="s">
        <v>146</v>
      </c>
      <c r="D68" s="8">
        <f>SUM(G68,I68,K68)</f>
        <v>43</v>
      </c>
      <c r="E68" s="76">
        <f>SUM(H68+J68+L68)</f>
        <v>5.5208333333333331E-2</v>
      </c>
      <c r="F68" s="36">
        <f>COUNT(G68,I68,K68)</f>
        <v>2</v>
      </c>
      <c r="G68" s="91">
        <v>22</v>
      </c>
      <c r="H68" s="48">
        <v>2.4074074074074071E-2</v>
      </c>
      <c r="I68" s="8">
        <v>21</v>
      </c>
      <c r="J68" s="38">
        <v>3.1134259259259261E-2</v>
      </c>
      <c r="K68" s="8"/>
      <c r="L68" s="5"/>
    </row>
    <row r="69" spans="1:12" x14ac:dyDescent="0.3">
      <c r="A69" s="26" t="s">
        <v>103</v>
      </c>
      <c r="B69" s="2" t="s">
        <v>65</v>
      </c>
      <c r="C69" s="8" t="s">
        <v>146</v>
      </c>
      <c r="D69" s="8">
        <f>SUM(G69,I69,K69)</f>
        <v>38</v>
      </c>
      <c r="E69" s="76">
        <f>SUM(H69+J69+L69)</f>
        <v>6.3622685185185185E-2</v>
      </c>
      <c r="F69" s="36">
        <f>COUNT(G69,I69,K69)</f>
        <v>2</v>
      </c>
      <c r="G69" s="91">
        <v>21</v>
      </c>
      <c r="H69" s="48">
        <v>2.5451388888888888E-2</v>
      </c>
      <c r="I69" s="8">
        <v>17</v>
      </c>
      <c r="J69" s="38">
        <v>3.8171296296296293E-2</v>
      </c>
      <c r="K69" s="8"/>
      <c r="L69" s="5"/>
    </row>
    <row r="70" spans="1:12" x14ac:dyDescent="0.3">
      <c r="A70" s="26" t="s">
        <v>109</v>
      </c>
      <c r="B70" s="2" t="s">
        <v>65</v>
      </c>
      <c r="C70" s="8" t="s">
        <v>146</v>
      </c>
      <c r="D70" s="8">
        <f>SUM(G70,I70,K70)</f>
        <v>23</v>
      </c>
      <c r="E70" s="76">
        <f>SUM(H70+J70+L70)</f>
        <v>3.0810185185185187E-2</v>
      </c>
      <c r="F70" s="36">
        <f>COUNT(G70,I70,K70)</f>
        <v>1</v>
      </c>
      <c r="G70" s="91"/>
      <c r="H70" s="48"/>
      <c r="I70" s="8">
        <v>23</v>
      </c>
      <c r="J70" s="38">
        <v>3.0810185185185187E-2</v>
      </c>
      <c r="K70" s="8"/>
      <c r="L70" s="5"/>
    </row>
    <row r="71" spans="1:12" x14ac:dyDescent="0.3">
      <c r="A71" s="26" t="s">
        <v>22</v>
      </c>
      <c r="B71" s="2" t="s">
        <v>65</v>
      </c>
      <c r="C71" s="8" t="s">
        <v>146</v>
      </c>
      <c r="D71" s="8">
        <f>SUM(G71,I71,K71)</f>
        <v>23</v>
      </c>
      <c r="E71" s="76">
        <f>SUM(H71+J71+L71)</f>
        <v>2.4050925925925924E-2</v>
      </c>
      <c r="F71" s="36">
        <f>COUNT(G71,I71,K71)</f>
        <v>1</v>
      </c>
      <c r="G71" s="91">
        <v>23</v>
      </c>
      <c r="H71" s="48">
        <v>2.4050925925925924E-2</v>
      </c>
      <c r="I71" s="8"/>
      <c r="J71" s="8"/>
      <c r="K71" s="8"/>
      <c r="L71" s="5"/>
    </row>
    <row r="72" spans="1:12" x14ac:dyDescent="0.3">
      <c r="A72" s="26" t="s">
        <v>127</v>
      </c>
      <c r="B72" s="2" t="s">
        <v>65</v>
      </c>
      <c r="C72" s="8" t="s">
        <v>146</v>
      </c>
      <c r="D72" s="8">
        <f>SUM(G72,I72,K72)</f>
        <v>20</v>
      </c>
      <c r="E72" s="76">
        <f>SUM(H72+J72+L72)</f>
        <v>3.1307870370370368E-2</v>
      </c>
      <c r="F72" s="36">
        <f>COUNT(G72,I72,K72)</f>
        <v>1</v>
      </c>
      <c r="G72" s="91"/>
      <c r="H72" s="48"/>
      <c r="I72" s="8">
        <v>20</v>
      </c>
      <c r="J72" s="38">
        <v>3.1307870370370368E-2</v>
      </c>
      <c r="K72" s="8"/>
      <c r="L72" s="5"/>
    </row>
    <row r="73" spans="1:12" x14ac:dyDescent="0.3">
      <c r="A73" s="26" t="s">
        <v>30</v>
      </c>
      <c r="B73" s="2" t="s">
        <v>65</v>
      </c>
      <c r="C73" s="8" t="s">
        <v>146</v>
      </c>
      <c r="D73" s="8">
        <f>SUM(G73,I73,K73)</f>
        <v>18</v>
      </c>
      <c r="E73" s="76">
        <f>SUM(H73+J73+L73)</f>
        <v>2.631944444444444E-2</v>
      </c>
      <c r="F73" s="36">
        <f>COUNT(G73,I73,K73)</f>
        <v>1</v>
      </c>
      <c r="G73" s="91">
        <v>18</v>
      </c>
      <c r="H73" s="48">
        <v>2.631944444444444E-2</v>
      </c>
      <c r="I73" s="8"/>
      <c r="J73" s="8"/>
      <c r="K73" s="8"/>
      <c r="L73" s="5"/>
    </row>
    <row r="74" spans="1:12" x14ac:dyDescent="0.3">
      <c r="A74" s="81" t="s">
        <v>37</v>
      </c>
      <c r="B74" s="72" t="s">
        <v>0</v>
      </c>
      <c r="C74" s="107">
        <v>1</v>
      </c>
      <c r="D74" s="107">
        <f>SUM(G74,I74,K74)</f>
        <v>85</v>
      </c>
      <c r="E74" s="103">
        <f>SUM(H74+J74+L74)</f>
        <v>7.8148148148148147E-2</v>
      </c>
      <c r="F74" s="115">
        <f>COUNT(G74,I74,K74)</f>
        <v>3</v>
      </c>
      <c r="G74" s="116">
        <v>27</v>
      </c>
      <c r="H74" s="117">
        <v>2.7303240740740743E-2</v>
      </c>
      <c r="I74" s="107">
        <v>28</v>
      </c>
      <c r="J74" s="108">
        <v>3.27662037037037E-2</v>
      </c>
      <c r="K74" s="107">
        <v>30</v>
      </c>
      <c r="L74" s="109">
        <v>1.8078703703703704E-2</v>
      </c>
    </row>
    <row r="75" spans="1:12" x14ac:dyDescent="0.3">
      <c r="A75" s="200" t="s">
        <v>62</v>
      </c>
      <c r="B75" s="201" t="s">
        <v>0</v>
      </c>
      <c r="C75" s="202">
        <v>2</v>
      </c>
      <c r="D75" s="202">
        <f>SUM(G75,I75,K75)</f>
        <v>74</v>
      </c>
      <c r="E75" s="204">
        <f>SUM(H75+J75+L75)</f>
        <v>0.15916666666666665</v>
      </c>
      <c r="F75" s="188">
        <f>COUNT(G75,I75,K75)</f>
        <v>3</v>
      </c>
      <c r="G75" s="219">
        <v>22</v>
      </c>
      <c r="H75" s="212">
        <v>5.8113425925925923E-2</v>
      </c>
      <c r="I75" s="202">
        <v>25</v>
      </c>
      <c r="J75" s="212">
        <v>7.2175925925925921E-2</v>
      </c>
      <c r="K75" s="202">
        <v>27</v>
      </c>
      <c r="L75" s="215">
        <v>2.8877314814814817E-2</v>
      </c>
    </row>
    <row r="76" spans="1:12" x14ac:dyDescent="0.3">
      <c r="A76" s="26" t="s">
        <v>6</v>
      </c>
      <c r="B76" s="2" t="s">
        <v>0</v>
      </c>
      <c r="C76" s="8" t="s">
        <v>146</v>
      </c>
      <c r="D76" s="8">
        <f>SUM(G76,I76,K76)</f>
        <v>60</v>
      </c>
      <c r="E76" s="76">
        <f>SUM(H76+J76+L76)</f>
        <v>4.7465277777777773E-2</v>
      </c>
      <c r="F76" s="36">
        <f>COUNT(G76,I76,K76)</f>
        <v>2</v>
      </c>
      <c r="G76" s="91">
        <v>30</v>
      </c>
      <c r="H76" s="48">
        <v>2.0983796296296296E-2</v>
      </c>
      <c r="I76" s="8">
        <v>30</v>
      </c>
      <c r="J76" s="38">
        <v>2.6481481481481481E-2</v>
      </c>
      <c r="K76" s="8"/>
      <c r="L76" s="5"/>
    </row>
    <row r="77" spans="1:12" x14ac:dyDescent="0.3">
      <c r="A77" s="26" t="s">
        <v>10</v>
      </c>
      <c r="B77" s="2" t="s">
        <v>0</v>
      </c>
      <c r="C77" s="8" t="s">
        <v>146</v>
      </c>
      <c r="D77" s="8">
        <f>SUM(G77,I77,K77)</f>
        <v>58</v>
      </c>
      <c r="E77" s="76">
        <f>SUM(H77+J77+L77)</f>
        <v>4.9236111111111112E-2</v>
      </c>
      <c r="F77" s="36">
        <f>COUNT(G77,I77,K77)</f>
        <v>2</v>
      </c>
      <c r="G77" s="91">
        <v>29</v>
      </c>
      <c r="H77" s="48">
        <v>2.1736111111111112E-2</v>
      </c>
      <c r="I77" s="8">
        <v>29</v>
      </c>
      <c r="J77" s="38">
        <v>2.75E-2</v>
      </c>
      <c r="K77" s="8"/>
      <c r="L77" s="74"/>
    </row>
    <row r="78" spans="1:12" x14ac:dyDescent="0.3">
      <c r="A78" s="26" t="s">
        <v>33</v>
      </c>
      <c r="B78" s="2" t="s">
        <v>0</v>
      </c>
      <c r="C78" s="8" t="s">
        <v>146</v>
      </c>
      <c r="D78" s="8">
        <f>SUM(G78,I78,K78)</f>
        <v>55</v>
      </c>
      <c r="E78" s="76">
        <f>SUM(H78+J78+L78)</f>
        <v>6.0775462962962962E-2</v>
      </c>
      <c r="F78" s="36">
        <f>COUNT(G78,I78,K78)</f>
        <v>2</v>
      </c>
      <c r="G78" s="91">
        <v>28</v>
      </c>
      <c r="H78" s="48">
        <v>2.6689814814814816E-2</v>
      </c>
      <c r="I78" s="8">
        <v>27</v>
      </c>
      <c r="J78" s="38">
        <v>3.408564814814815E-2</v>
      </c>
      <c r="K78" s="8"/>
      <c r="L78" s="5"/>
    </row>
    <row r="79" spans="1:12" x14ac:dyDescent="0.3">
      <c r="A79" s="26" t="s">
        <v>108</v>
      </c>
      <c r="B79" s="2" t="s">
        <v>0</v>
      </c>
      <c r="C79" s="8" t="s">
        <v>146</v>
      </c>
      <c r="D79" s="8">
        <f>SUM(G79,I79,K79)</f>
        <v>50</v>
      </c>
      <c r="E79" s="76">
        <f>SUM(H79+J79+L79)</f>
        <v>8.1527777777777782E-2</v>
      </c>
      <c r="F79" s="36">
        <f>COUNT(G79,I79,K79)</f>
        <v>2</v>
      </c>
      <c r="G79" s="91">
        <v>24</v>
      </c>
      <c r="H79" s="48">
        <v>3.6481481481481483E-2</v>
      </c>
      <c r="I79" s="8">
        <v>26</v>
      </c>
      <c r="J79" s="38">
        <v>4.50462962962963E-2</v>
      </c>
      <c r="K79" s="8"/>
      <c r="L79" s="5"/>
    </row>
    <row r="80" spans="1:12" x14ac:dyDescent="0.3">
      <c r="A80" s="26" t="s">
        <v>129</v>
      </c>
      <c r="B80" s="2" t="s">
        <v>0</v>
      </c>
      <c r="C80" s="8" t="s">
        <v>146</v>
      </c>
      <c r="D80" s="8">
        <f>SUM(G80,I80,K80)</f>
        <v>29</v>
      </c>
      <c r="E80" s="76">
        <f>SUM(H80+J80+L80)</f>
        <v>1.8391203703703705E-2</v>
      </c>
      <c r="F80" s="36">
        <f>COUNT(G80,I80,K80)</f>
        <v>1</v>
      </c>
      <c r="G80" s="91"/>
      <c r="H80" s="48"/>
      <c r="I80" s="8"/>
      <c r="J80" s="38"/>
      <c r="K80" s="8">
        <v>29</v>
      </c>
      <c r="L80" s="74">
        <v>1.8391203703703705E-2</v>
      </c>
    </row>
    <row r="81" spans="1:12" x14ac:dyDescent="0.3">
      <c r="A81" s="26" t="s">
        <v>128</v>
      </c>
      <c r="B81" s="2" t="s">
        <v>0</v>
      </c>
      <c r="C81" s="8" t="s">
        <v>146</v>
      </c>
      <c r="D81" s="8">
        <f>SUM(G81,I81,K81)</f>
        <v>28</v>
      </c>
      <c r="E81" s="76">
        <f>SUM(H81+J81+L81)</f>
        <v>2.148148148148148E-2</v>
      </c>
      <c r="F81" s="36">
        <f>COUNT(G81,I81,K81)</f>
        <v>1</v>
      </c>
      <c r="G81" s="91"/>
      <c r="H81" s="49"/>
      <c r="I81" s="8"/>
      <c r="J81" s="38"/>
      <c r="K81" s="8">
        <v>28</v>
      </c>
      <c r="L81" s="74">
        <v>2.148148148148148E-2</v>
      </c>
    </row>
    <row r="82" spans="1:12" x14ac:dyDescent="0.3">
      <c r="A82" s="26" t="s">
        <v>105</v>
      </c>
      <c r="B82" s="2" t="s">
        <v>0</v>
      </c>
      <c r="C82" s="8" t="s">
        <v>146</v>
      </c>
      <c r="D82" s="8">
        <f>SUM(G82,I82,K82)</f>
        <v>26</v>
      </c>
      <c r="E82" s="76">
        <f>SUM(H82+J82+L82)</f>
        <v>2.7523148148148147E-2</v>
      </c>
      <c r="F82" s="36">
        <f>COUNT(G82,I82,K82)</f>
        <v>1</v>
      </c>
      <c r="G82" s="91">
        <v>26</v>
      </c>
      <c r="H82" s="48">
        <v>2.7523148148148147E-2</v>
      </c>
      <c r="I82" s="8"/>
      <c r="J82" s="8"/>
      <c r="K82" s="8"/>
      <c r="L82" s="5"/>
    </row>
    <row r="83" spans="1:12" x14ac:dyDescent="0.3">
      <c r="A83" s="26" t="s">
        <v>49</v>
      </c>
      <c r="B83" s="2" t="s">
        <v>0</v>
      </c>
      <c r="C83" s="8" t="s">
        <v>146</v>
      </c>
      <c r="D83" s="8">
        <f>SUM(G83,I83,K83)</f>
        <v>25</v>
      </c>
      <c r="E83" s="76">
        <f>SUM(H83+J83+L83)</f>
        <v>3.1782407407407405E-2</v>
      </c>
      <c r="F83" s="36">
        <f>COUNT(G83,I83,K83)</f>
        <v>1</v>
      </c>
      <c r="G83" s="91">
        <v>25</v>
      </c>
      <c r="H83" s="48">
        <v>3.1782407407407405E-2</v>
      </c>
      <c r="I83" s="8"/>
      <c r="J83" s="8"/>
      <c r="K83" s="8"/>
      <c r="L83" s="5"/>
    </row>
    <row r="84" spans="1:12" x14ac:dyDescent="0.3">
      <c r="A84" s="26" t="s">
        <v>60</v>
      </c>
      <c r="B84" s="2" t="s">
        <v>0</v>
      </c>
      <c r="C84" s="8" t="s">
        <v>146</v>
      </c>
      <c r="D84" s="8">
        <f>SUM(G84,I84,K84)</f>
        <v>23</v>
      </c>
      <c r="E84" s="76">
        <f>SUM(H84+J84+L84)</f>
        <v>3.8379629629629632E-2</v>
      </c>
      <c r="F84" s="36">
        <f>COUNT(G84,I84,K84)</f>
        <v>1</v>
      </c>
      <c r="G84" s="91">
        <v>23</v>
      </c>
      <c r="H84" s="48">
        <v>3.8379629629629632E-2</v>
      </c>
      <c r="I84" s="8"/>
      <c r="J84" s="8"/>
      <c r="K84" s="8"/>
      <c r="L84" s="5"/>
    </row>
    <row r="85" spans="1:12" x14ac:dyDescent="0.3">
      <c r="A85" s="81" t="s">
        <v>24</v>
      </c>
      <c r="B85" s="72" t="s">
        <v>67</v>
      </c>
      <c r="C85" s="107">
        <v>1</v>
      </c>
      <c r="D85" s="107">
        <f>SUM(G85,I85,K85)</f>
        <v>89</v>
      </c>
      <c r="E85" s="103">
        <f>SUM(H85+J85+L85)</f>
        <v>7.4618055555555562E-2</v>
      </c>
      <c r="F85" s="115">
        <f>COUNT(G85,I85,K85)</f>
        <v>3</v>
      </c>
      <c r="G85" s="116">
        <v>30</v>
      </c>
      <c r="H85" s="108">
        <v>2.5798611111111109E-2</v>
      </c>
      <c r="I85" s="107">
        <v>30</v>
      </c>
      <c r="J85" s="108">
        <v>3.1643518518518522E-2</v>
      </c>
      <c r="K85" s="107">
        <v>29</v>
      </c>
      <c r="L85" s="109">
        <v>1.7175925925925924E-2</v>
      </c>
    </row>
    <row r="86" spans="1:12" x14ac:dyDescent="0.3">
      <c r="A86" s="200" t="s">
        <v>26</v>
      </c>
      <c r="B86" s="201" t="s">
        <v>67</v>
      </c>
      <c r="C86" s="202">
        <v>2</v>
      </c>
      <c r="D86" s="202">
        <f>SUM(G86,I86,K86)</f>
        <v>88</v>
      </c>
      <c r="E86" s="204">
        <f>SUM(H86+J86+L86)</f>
        <v>7.3530092592592591E-2</v>
      </c>
      <c r="F86" s="188">
        <f>COUNT(G86,I86,K86)</f>
        <v>3</v>
      </c>
      <c r="G86" s="219">
        <v>29</v>
      </c>
      <c r="H86" s="212">
        <v>2.5995370370370367E-2</v>
      </c>
      <c r="I86" s="202">
        <v>29</v>
      </c>
      <c r="J86" s="212">
        <v>3.1863425925925927E-2</v>
      </c>
      <c r="K86" s="202">
        <v>30</v>
      </c>
      <c r="L86" s="215">
        <v>1.5671296296296298E-2</v>
      </c>
    </row>
    <row r="87" spans="1:12" x14ac:dyDescent="0.3">
      <c r="A87" s="200" t="s">
        <v>50</v>
      </c>
      <c r="B87" s="201" t="s">
        <v>67</v>
      </c>
      <c r="C87" s="202">
        <v>3</v>
      </c>
      <c r="D87" s="202">
        <f>SUM(G87,I87,K87)</f>
        <v>81</v>
      </c>
      <c r="E87" s="204">
        <f>SUM(H87+J87+L87)</f>
        <v>9.3692129629629625E-2</v>
      </c>
      <c r="F87" s="188">
        <f>COUNT(G87,I87,K87)</f>
        <v>3</v>
      </c>
      <c r="G87" s="219">
        <v>28</v>
      </c>
      <c r="H87" s="212">
        <v>3.259259259259259E-2</v>
      </c>
      <c r="I87" s="202">
        <v>26</v>
      </c>
      <c r="J87" s="212">
        <v>4.0590277777777781E-2</v>
      </c>
      <c r="K87" s="202">
        <v>27</v>
      </c>
      <c r="L87" s="215">
        <v>2.0509259259259258E-2</v>
      </c>
    </row>
    <row r="88" spans="1:12" x14ac:dyDescent="0.3">
      <c r="A88" s="26" t="s">
        <v>115</v>
      </c>
      <c r="B88" s="2" t="s">
        <v>67</v>
      </c>
      <c r="C88" s="8" t="s">
        <v>146</v>
      </c>
      <c r="D88" s="8">
        <f>SUM(G88,I88,K88)</f>
        <v>56</v>
      </c>
      <c r="E88" s="76">
        <f>SUM(H88+J88+L88)</f>
        <v>5.457175925925925E-2</v>
      </c>
      <c r="F88" s="36">
        <f>COUNT(G88,I88,K88)</f>
        <v>2</v>
      </c>
      <c r="G88" s="91"/>
      <c r="H88" s="48"/>
      <c r="I88" s="8">
        <v>28</v>
      </c>
      <c r="J88" s="38">
        <v>3.5520833333333328E-2</v>
      </c>
      <c r="K88" s="8">
        <v>28</v>
      </c>
      <c r="L88" s="74">
        <v>1.9050925925925926E-2</v>
      </c>
    </row>
    <row r="89" spans="1:12" x14ac:dyDescent="0.3">
      <c r="A89" s="26" t="s">
        <v>125</v>
      </c>
      <c r="B89" s="2" t="s">
        <v>67</v>
      </c>
      <c r="C89" s="8" t="s">
        <v>146</v>
      </c>
      <c r="D89" s="8">
        <f>SUM(G89,I89,K89)</f>
        <v>27</v>
      </c>
      <c r="E89" s="76">
        <f>SUM(H89+J89+L89)</f>
        <v>3.9560185185185184E-2</v>
      </c>
      <c r="F89" s="36">
        <f>COUNT(G89,I89,K89)</f>
        <v>1</v>
      </c>
      <c r="G89" s="91"/>
      <c r="H89" s="48"/>
      <c r="I89" s="8">
        <v>27</v>
      </c>
      <c r="J89" s="38">
        <v>3.9560185185185184E-2</v>
      </c>
      <c r="K89" s="8"/>
      <c r="L89" s="5"/>
    </row>
    <row r="90" spans="1:12" x14ac:dyDescent="0.3">
      <c r="A90" s="118" t="s">
        <v>27</v>
      </c>
      <c r="B90" s="72" t="s">
        <v>68</v>
      </c>
      <c r="C90" s="119">
        <v>1</v>
      </c>
      <c r="D90" s="119">
        <f>SUM(G90,I90,K90)</f>
        <v>90</v>
      </c>
      <c r="E90" s="120">
        <f>SUM(H90+J90+L90)</f>
        <v>7.694444444444444E-2</v>
      </c>
      <c r="F90" s="121">
        <f>COUNT(G90,I90,K90)</f>
        <v>3</v>
      </c>
      <c r="G90" s="122">
        <v>30</v>
      </c>
      <c r="H90" s="123">
        <v>2.613425925925926E-2</v>
      </c>
      <c r="I90" s="119">
        <v>30</v>
      </c>
      <c r="J90" s="123">
        <v>3.2222222222222222E-2</v>
      </c>
      <c r="K90" s="119">
        <v>30</v>
      </c>
      <c r="L90" s="124">
        <v>1.8587962962962962E-2</v>
      </c>
    </row>
    <row r="91" spans="1:12" ht="15.75" thickBot="1" x14ac:dyDescent="0.35">
      <c r="A91" s="87" t="s">
        <v>59</v>
      </c>
      <c r="B91" s="3" t="s">
        <v>74</v>
      </c>
      <c r="C91" s="11">
        <v>1</v>
      </c>
      <c r="D91" s="11">
        <f>SUM(G91,I91,K91)</f>
        <v>30</v>
      </c>
      <c r="E91" s="77">
        <f>SUM(H91+J91+L91)</f>
        <v>3.7893518518518521E-2</v>
      </c>
      <c r="F91" s="37">
        <f>COUNT(G91,I91,K91)</f>
        <v>1</v>
      </c>
      <c r="G91" s="92">
        <v>30</v>
      </c>
      <c r="H91" s="65">
        <v>3.7893518518518521E-2</v>
      </c>
      <c r="I91" s="11"/>
      <c r="J91" s="11"/>
      <c r="K91" s="11"/>
      <c r="L91" s="6"/>
    </row>
  </sheetData>
  <autoFilter ref="A3:L91" xr:uid="{C2F87FA2-282C-4DC6-9E5D-DD25BC17351D}">
    <sortState xmlns:xlrd2="http://schemas.microsoft.com/office/spreadsheetml/2017/richdata2" ref="A4:L91">
      <sortCondition ref="B3:B91"/>
    </sortState>
  </autoFilter>
  <mergeCells count="7">
    <mergeCell ref="A1:F2"/>
    <mergeCell ref="G2:H2"/>
    <mergeCell ref="I2:J2"/>
    <mergeCell ref="K2:L2"/>
    <mergeCell ref="K1:L1"/>
    <mergeCell ref="G1:H1"/>
    <mergeCell ref="I1:J1"/>
  </mergeCells>
  <pageMargins left="0.7" right="0.7" top="0.75" bottom="0.75" header="0.3" footer="0.3"/>
  <pageSetup paperSize="9" scale="7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336-6DFB-4D42-9082-BA3711DD1077}">
  <sheetPr>
    <pageSetUpPr fitToPage="1"/>
  </sheetPr>
  <dimension ref="A1:L89"/>
  <sheetViews>
    <sheetView zoomScale="110" zoomScaleNormal="110" workbookViewId="0">
      <pane ySplit="3" topLeftCell="A4" activePane="bottomLeft" state="frozen"/>
      <selection pane="bottomLeft" activeCell="A44" sqref="A44"/>
    </sheetView>
  </sheetViews>
  <sheetFormatPr defaultRowHeight="15.05" x14ac:dyDescent="0.3"/>
  <cols>
    <col min="1" max="1" width="17.33203125" customWidth="1"/>
    <col min="2" max="2" width="11.6640625" customWidth="1"/>
    <col min="3" max="4" width="8.88671875" style="1"/>
    <col min="5" max="5" width="9.5546875" style="1" customWidth="1"/>
    <col min="6" max="6" width="14.21875" style="1" bestFit="1" customWidth="1"/>
    <col min="9" max="11" width="8.88671875" style="7"/>
    <col min="12" max="12" width="9.109375" style="7" bestFit="1" customWidth="1"/>
  </cols>
  <sheetData>
    <row r="1" spans="1:12" s="14" customFormat="1" ht="15.05" customHeight="1" thickBot="1" x14ac:dyDescent="0.35">
      <c r="A1" s="143" t="s">
        <v>94</v>
      </c>
      <c r="B1" s="144"/>
      <c r="C1" s="144"/>
      <c r="D1" s="144"/>
      <c r="E1" s="144"/>
      <c r="F1" s="145"/>
      <c r="G1" s="154" t="s">
        <v>90</v>
      </c>
      <c r="H1" s="153"/>
      <c r="I1" s="153" t="s">
        <v>90</v>
      </c>
      <c r="J1" s="153"/>
      <c r="K1" s="153" t="s">
        <v>90</v>
      </c>
      <c r="L1" s="153"/>
    </row>
    <row r="2" spans="1:12" s="14" customFormat="1" ht="35.35" customHeight="1" x14ac:dyDescent="0.3">
      <c r="A2" s="146"/>
      <c r="B2" s="147"/>
      <c r="C2" s="147"/>
      <c r="D2" s="147"/>
      <c r="E2" s="147"/>
      <c r="F2" s="148"/>
      <c r="G2" s="149" t="s">
        <v>78</v>
      </c>
      <c r="H2" s="150"/>
      <c r="I2" s="150" t="s">
        <v>83</v>
      </c>
      <c r="J2" s="150"/>
      <c r="K2" s="151" t="s">
        <v>88</v>
      </c>
      <c r="L2" s="152"/>
    </row>
    <row r="3" spans="1:12" s="14" customFormat="1" ht="32.75" customHeight="1" thickBot="1" x14ac:dyDescent="0.35">
      <c r="A3" s="66" t="s">
        <v>1</v>
      </c>
      <c r="B3" s="27" t="s">
        <v>3</v>
      </c>
      <c r="C3" s="28" t="s">
        <v>63</v>
      </c>
      <c r="D3" s="28" t="s">
        <v>2</v>
      </c>
      <c r="E3" s="28" t="s">
        <v>120</v>
      </c>
      <c r="F3" s="29" t="s">
        <v>147</v>
      </c>
      <c r="G3" s="43" t="s">
        <v>75</v>
      </c>
      <c r="H3" s="12" t="s">
        <v>76</v>
      </c>
      <c r="I3" s="12" t="s">
        <v>75</v>
      </c>
      <c r="J3" s="12" t="s">
        <v>76</v>
      </c>
      <c r="K3" s="12" t="s">
        <v>75</v>
      </c>
      <c r="L3" s="4" t="s">
        <v>76</v>
      </c>
    </row>
    <row r="4" spans="1:12" x14ac:dyDescent="0.3">
      <c r="A4" s="93" t="s">
        <v>21</v>
      </c>
      <c r="B4" s="71" t="s">
        <v>149</v>
      </c>
      <c r="C4" s="94">
        <v>1</v>
      </c>
      <c r="D4" s="94">
        <f t="shared" ref="D4:D35" si="0">SUM(G4,I4,K4)</f>
        <v>89</v>
      </c>
      <c r="E4" s="95">
        <f t="shared" ref="E4:E35" si="1">SUM(H4+J4+L4)</f>
        <v>0.33872685185185186</v>
      </c>
      <c r="F4" s="96">
        <f t="shared" ref="F4:F35" si="2">COUNT(G4,I4,K4)</f>
        <v>3</v>
      </c>
      <c r="G4" s="97">
        <v>30</v>
      </c>
      <c r="H4" s="98">
        <v>8.2268518518518519E-2</v>
      </c>
      <c r="I4" s="99">
        <v>29</v>
      </c>
      <c r="J4" s="100">
        <v>4.6250000000000006E-2</v>
      </c>
      <c r="K4" s="99">
        <v>30</v>
      </c>
      <c r="L4" s="101">
        <v>0.21020833333333333</v>
      </c>
    </row>
    <row r="5" spans="1:12" x14ac:dyDescent="0.3">
      <c r="A5" s="200" t="s">
        <v>40</v>
      </c>
      <c r="B5" s="201" t="s">
        <v>149</v>
      </c>
      <c r="C5" s="213">
        <v>2</v>
      </c>
      <c r="D5" s="213">
        <f t="shared" si="0"/>
        <v>85</v>
      </c>
      <c r="E5" s="204">
        <f t="shared" si="1"/>
        <v>0.38508101851851856</v>
      </c>
      <c r="F5" s="220">
        <f t="shared" si="2"/>
        <v>3</v>
      </c>
      <c r="G5" s="211">
        <v>29</v>
      </c>
      <c r="H5" s="214">
        <v>9.4525462962962978E-2</v>
      </c>
      <c r="I5" s="202">
        <v>28</v>
      </c>
      <c r="J5" s="212">
        <v>4.9722222222222223E-2</v>
      </c>
      <c r="K5" s="202">
        <v>28</v>
      </c>
      <c r="L5" s="215">
        <v>0.24083333333333334</v>
      </c>
    </row>
    <row r="6" spans="1:12" x14ac:dyDescent="0.3">
      <c r="A6" s="24" t="s">
        <v>142</v>
      </c>
      <c r="B6" s="9" t="s">
        <v>149</v>
      </c>
      <c r="C6" s="31" t="s">
        <v>146</v>
      </c>
      <c r="D6" s="31">
        <f t="shared" si="0"/>
        <v>59</v>
      </c>
      <c r="E6" s="78">
        <f t="shared" si="1"/>
        <v>0.25814814814814813</v>
      </c>
      <c r="F6" s="32">
        <f t="shared" si="2"/>
        <v>2</v>
      </c>
      <c r="G6" s="22"/>
      <c r="H6" s="45"/>
      <c r="I6" s="8">
        <v>30</v>
      </c>
      <c r="J6" s="38">
        <v>4.3194444444444445E-2</v>
      </c>
      <c r="K6" s="8">
        <v>29</v>
      </c>
      <c r="L6" s="74">
        <v>0.2149537037037037</v>
      </c>
    </row>
    <row r="7" spans="1:12" x14ac:dyDescent="0.3">
      <c r="A7" s="24" t="s">
        <v>126</v>
      </c>
      <c r="B7" s="9" t="s">
        <v>149</v>
      </c>
      <c r="C7" s="31" t="s">
        <v>146</v>
      </c>
      <c r="D7" s="31">
        <f t="shared" si="0"/>
        <v>54</v>
      </c>
      <c r="E7" s="78">
        <f t="shared" si="1"/>
        <v>0.40903935185185181</v>
      </c>
      <c r="F7" s="32">
        <f t="shared" si="2"/>
        <v>2</v>
      </c>
      <c r="G7" s="22"/>
      <c r="H7" s="45"/>
      <c r="I7" s="8">
        <v>27</v>
      </c>
      <c r="J7" s="38">
        <v>6.0879629629629638E-2</v>
      </c>
      <c r="K7" s="8">
        <v>27</v>
      </c>
      <c r="L7" s="74">
        <v>0.34815972222222219</v>
      </c>
    </row>
    <row r="8" spans="1:12" x14ac:dyDescent="0.3">
      <c r="A8" s="24" t="s">
        <v>101</v>
      </c>
      <c r="B8" s="9" t="s">
        <v>149</v>
      </c>
      <c r="C8" s="31" t="s">
        <v>146</v>
      </c>
      <c r="D8" s="31">
        <f t="shared" si="0"/>
        <v>28</v>
      </c>
      <c r="E8" s="78">
        <f t="shared" si="1"/>
        <v>0.10145833333333333</v>
      </c>
      <c r="F8" s="32">
        <f t="shared" si="2"/>
        <v>1</v>
      </c>
      <c r="G8" s="22">
        <v>28</v>
      </c>
      <c r="H8" s="45">
        <v>0.10145833333333333</v>
      </c>
      <c r="I8" s="8"/>
      <c r="J8" s="8"/>
      <c r="K8" s="8"/>
      <c r="L8" s="5"/>
    </row>
    <row r="9" spans="1:12" x14ac:dyDescent="0.3">
      <c r="A9" s="24" t="s">
        <v>44</v>
      </c>
      <c r="B9" s="9" t="s">
        <v>149</v>
      </c>
      <c r="C9" s="31" t="s">
        <v>146</v>
      </c>
      <c r="D9" s="31">
        <f t="shared" si="0"/>
        <v>27</v>
      </c>
      <c r="E9" s="78">
        <f t="shared" si="1"/>
        <v>0.1165625</v>
      </c>
      <c r="F9" s="32">
        <f t="shared" si="2"/>
        <v>1</v>
      </c>
      <c r="G9" s="22">
        <v>27</v>
      </c>
      <c r="H9" s="45">
        <v>0.1165625</v>
      </c>
      <c r="I9" s="8"/>
      <c r="J9" s="8"/>
      <c r="K9" s="8"/>
      <c r="L9" s="5"/>
    </row>
    <row r="10" spans="1:12" x14ac:dyDescent="0.3">
      <c r="A10" s="24" t="s">
        <v>45</v>
      </c>
      <c r="B10" s="9" t="s">
        <v>149</v>
      </c>
      <c r="C10" s="31" t="s">
        <v>146</v>
      </c>
      <c r="D10" s="31">
        <f t="shared" si="0"/>
        <v>26</v>
      </c>
      <c r="E10" s="78">
        <f t="shared" si="1"/>
        <v>0.13009259259259259</v>
      </c>
      <c r="F10" s="32">
        <f t="shared" si="2"/>
        <v>1</v>
      </c>
      <c r="G10" s="22">
        <v>26</v>
      </c>
      <c r="H10" s="45">
        <v>0.13009259259259259</v>
      </c>
      <c r="I10" s="8"/>
      <c r="J10" s="8"/>
      <c r="K10" s="8"/>
      <c r="L10" s="5"/>
    </row>
    <row r="11" spans="1:12" x14ac:dyDescent="0.3">
      <c r="A11" s="81" t="s">
        <v>99</v>
      </c>
      <c r="B11" s="72" t="s">
        <v>70</v>
      </c>
      <c r="C11" s="102">
        <v>1</v>
      </c>
      <c r="D11" s="102">
        <f t="shared" si="0"/>
        <v>90</v>
      </c>
      <c r="E11" s="103">
        <f t="shared" si="1"/>
        <v>0.37774305555555554</v>
      </c>
      <c r="F11" s="104">
        <f t="shared" si="2"/>
        <v>3</v>
      </c>
      <c r="G11" s="105">
        <v>30</v>
      </c>
      <c r="H11" s="106">
        <v>8.8715277777777782E-2</v>
      </c>
      <c r="I11" s="107">
        <v>30</v>
      </c>
      <c r="J11" s="108">
        <v>4.7511574074074074E-2</v>
      </c>
      <c r="K11" s="107">
        <v>30</v>
      </c>
      <c r="L11" s="109">
        <v>0.24151620370370372</v>
      </c>
    </row>
    <row r="12" spans="1:12" x14ac:dyDescent="0.3">
      <c r="A12" s="200" t="s">
        <v>140</v>
      </c>
      <c r="B12" s="201" t="s">
        <v>70</v>
      </c>
      <c r="C12" s="213">
        <v>2</v>
      </c>
      <c r="D12" s="213">
        <f t="shared" si="0"/>
        <v>83</v>
      </c>
      <c r="E12" s="204">
        <f t="shared" si="1"/>
        <v>0.50210648148148151</v>
      </c>
      <c r="F12" s="220">
        <f t="shared" si="2"/>
        <v>3</v>
      </c>
      <c r="G12" s="211">
        <v>27</v>
      </c>
      <c r="H12" s="214">
        <v>0.10539351851851853</v>
      </c>
      <c r="I12" s="202">
        <v>29</v>
      </c>
      <c r="J12" s="212">
        <v>5.4120370370370374E-2</v>
      </c>
      <c r="K12" s="202">
        <v>27</v>
      </c>
      <c r="L12" s="215">
        <v>0.34259259259259256</v>
      </c>
    </row>
    <row r="13" spans="1:12" x14ac:dyDescent="0.3">
      <c r="A13" s="200" t="s">
        <v>48</v>
      </c>
      <c r="B13" s="201" t="s">
        <v>70</v>
      </c>
      <c r="C13" s="213">
        <v>3</v>
      </c>
      <c r="D13" s="213">
        <f t="shared" si="0"/>
        <v>82</v>
      </c>
      <c r="E13" s="204">
        <f t="shared" si="1"/>
        <v>0.492650462962963</v>
      </c>
      <c r="F13" s="220">
        <f t="shared" si="2"/>
        <v>3</v>
      </c>
      <c r="G13" s="211">
        <v>26</v>
      </c>
      <c r="H13" s="214">
        <v>0.11700231481481482</v>
      </c>
      <c r="I13" s="202">
        <v>27</v>
      </c>
      <c r="J13" s="212">
        <v>5.9594907407407409E-2</v>
      </c>
      <c r="K13" s="202">
        <v>29</v>
      </c>
      <c r="L13" s="215">
        <v>0.31605324074074076</v>
      </c>
    </row>
    <row r="14" spans="1:12" x14ac:dyDescent="0.3">
      <c r="A14" s="200" t="s">
        <v>57</v>
      </c>
      <c r="B14" s="201" t="s">
        <v>70</v>
      </c>
      <c r="C14" s="213">
        <v>4</v>
      </c>
      <c r="D14" s="213">
        <f t="shared" si="0"/>
        <v>78</v>
      </c>
      <c r="E14" s="204">
        <f t="shared" si="1"/>
        <v>0.5175925925925926</v>
      </c>
      <c r="F14" s="220">
        <f t="shared" si="2"/>
        <v>3</v>
      </c>
      <c r="G14" s="211">
        <v>24</v>
      </c>
      <c r="H14" s="214">
        <v>0.124375</v>
      </c>
      <c r="I14" s="202">
        <v>26</v>
      </c>
      <c r="J14" s="212">
        <v>6.7106481481481475E-2</v>
      </c>
      <c r="K14" s="202">
        <v>28</v>
      </c>
      <c r="L14" s="215">
        <v>0.32611111111111107</v>
      </c>
    </row>
    <row r="15" spans="1:12" x14ac:dyDescent="0.3">
      <c r="A15" s="200" t="s">
        <v>116</v>
      </c>
      <c r="B15" s="201" t="s">
        <v>70</v>
      </c>
      <c r="C15" s="213">
        <v>5</v>
      </c>
      <c r="D15" s="213">
        <f t="shared" si="0"/>
        <v>76</v>
      </c>
      <c r="E15" s="204">
        <f t="shared" si="1"/>
        <v>0.53797453703703701</v>
      </c>
      <c r="F15" s="220">
        <f t="shared" si="2"/>
        <v>3</v>
      </c>
      <c r="G15" s="211">
        <v>22</v>
      </c>
      <c r="H15" s="214">
        <v>0.13387731481481482</v>
      </c>
      <c r="I15" s="202">
        <v>28</v>
      </c>
      <c r="J15" s="212">
        <v>5.5474537037037037E-2</v>
      </c>
      <c r="K15" s="202">
        <v>26</v>
      </c>
      <c r="L15" s="215">
        <v>0.34862268518518519</v>
      </c>
    </row>
    <row r="16" spans="1:12" x14ac:dyDescent="0.3">
      <c r="A16" s="24" t="s">
        <v>39</v>
      </c>
      <c r="B16" s="9" t="s">
        <v>70</v>
      </c>
      <c r="C16" s="31" t="s">
        <v>146</v>
      </c>
      <c r="D16" s="31">
        <f t="shared" si="0"/>
        <v>50</v>
      </c>
      <c r="E16" s="78">
        <f t="shared" si="1"/>
        <v>0.19681712962962966</v>
      </c>
      <c r="F16" s="32">
        <f t="shared" si="2"/>
        <v>2</v>
      </c>
      <c r="G16" s="22">
        <v>25</v>
      </c>
      <c r="H16" s="45">
        <v>0.1170138888888889</v>
      </c>
      <c r="I16" s="8">
        <v>25</v>
      </c>
      <c r="J16" s="38">
        <v>7.9803240740740744E-2</v>
      </c>
      <c r="K16" s="8"/>
      <c r="L16" s="5"/>
    </row>
    <row r="17" spans="1:12" x14ac:dyDescent="0.3">
      <c r="A17" s="24" t="s">
        <v>117</v>
      </c>
      <c r="B17" s="9" t="s">
        <v>70</v>
      </c>
      <c r="C17" s="31" t="s">
        <v>146</v>
      </c>
      <c r="D17" s="31">
        <f t="shared" si="0"/>
        <v>45</v>
      </c>
      <c r="E17" s="78">
        <f t="shared" si="1"/>
        <v>0.24789351851851849</v>
      </c>
      <c r="F17" s="32">
        <f t="shared" si="2"/>
        <v>2</v>
      </c>
      <c r="G17" s="22">
        <v>21</v>
      </c>
      <c r="H17" s="45">
        <v>0.16473379629629628</v>
      </c>
      <c r="I17" s="8">
        <v>24</v>
      </c>
      <c r="J17" s="38">
        <v>8.3159722222222218E-2</v>
      </c>
      <c r="K17" s="8"/>
      <c r="L17" s="5"/>
    </row>
    <row r="18" spans="1:12" x14ac:dyDescent="0.3">
      <c r="A18" s="24" t="s">
        <v>38</v>
      </c>
      <c r="B18" s="9" t="s">
        <v>70</v>
      </c>
      <c r="C18" s="31" t="s">
        <v>146</v>
      </c>
      <c r="D18" s="31">
        <f t="shared" si="0"/>
        <v>29</v>
      </c>
      <c r="E18" s="78">
        <f t="shared" si="1"/>
        <v>9.8564814814814813E-2</v>
      </c>
      <c r="F18" s="32">
        <f t="shared" si="2"/>
        <v>1</v>
      </c>
      <c r="G18" s="22">
        <v>29</v>
      </c>
      <c r="H18" s="45">
        <v>9.8564814814814813E-2</v>
      </c>
      <c r="I18" s="8"/>
      <c r="J18" s="8"/>
      <c r="K18" s="8"/>
      <c r="L18" s="5"/>
    </row>
    <row r="19" spans="1:12" x14ac:dyDescent="0.3">
      <c r="A19" s="24" t="s">
        <v>31</v>
      </c>
      <c r="B19" s="9" t="s">
        <v>70</v>
      </c>
      <c r="C19" s="31" t="s">
        <v>146</v>
      </c>
      <c r="D19" s="31">
        <f t="shared" si="0"/>
        <v>28</v>
      </c>
      <c r="E19" s="78">
        <f t="shared" si="1"/>
        <v>0.10504629629629629</v>
      </c>
      <c r="F19" s="32">
        <f t="shared" si="2"/>
        <v>1</v>
      </c>
      <c r="G19" s="22">
        <v>28</v>
      </c>
      <c r="H19" s="45">
        <v>0.10504629629629629</v>
      </c>
      <c r="I19" s="8"/>
      <c r="J19" s="8"/>
      <c r="K19" s="8"/>
      <c r="L19" s="5"/>
    </row>
    <row r="20" spans="1:12" x14ac:dyDescent="0.3">
      <c r="A20" s="24" t="s">
        <v>107</v>
      </c>
      <c r="B20" s="9" t="s">
        <v>70</v>
      </c>
      <c r="C20" s="31" t="s">
        <v>146</v>
      </c>
      <c r="D20" s="31">
        <f t="shared" si="0"/>
        <v>23</v>
      </c>
      <c r="E20" s="78">
        <f t="shared" si="1"/>
        <v>0.12916666666666668</v>
      </c>
      <c r="F20" s="32">
        <f t="shared" si="2"/>
        <v>1</v>
      </c>
      <c r="G20" s="22">
        <v>23</v>
      </c>
      <c r="H20" s="45">
        <v>0.12916666666666668</v>
      </c>
      <c r="I20" s="8"/>
      <c r="J20" s="8"/>
      <c r="K20" s="8"/>
      <c r="L20" s="5"/>
    </row>
    <row r="21" spans="1:12" x14ac:dyDescent="0.3">
      <c r="A21" s="81" t="s">
        <v>34</v>
      </c>
      <c r="B21" s="72" t="s">
        <v>71</v>
      </c>
      <c r="C21" s="102">
        <v>1</v>
      </c>
      <c r="D21" s="102">
        <f t="shared" si="0"/>
        <v>90</v>
      </c>
      <c r="E21" s="103">
        <f t="shared" si="1"/>
        <v>0.41076388888888893</v>
      </c>
      <c r="F21" s="104">
        <f t="shared" si="2"/>
        <v>3</v>
      </c>
      <c r="G21" s="105">
        <v>30</v>
      </c>
      <c r="H21" s="106">
        <v>0.10289351851851852</v>
      </c>
      <c r="I21" s="107">
        <v>30</v>
      </c>
      <c r="J21" s="108">
        <v>5.0995370370370365E-2</v>
      </c>
      <c r="K21" s="107">
        <v>30</v>
      </c>
      <c r="L21" s="109">
        <v>0.25687500000000002</v>
      </c>
    </row>
    <row r="22" spans="1:12" x14ac:dyDescent="0.3">
      <c r="A22" s="200" t="s">
        <v>119</v>
      </c>
      <c r="B22" s="201" t="s">
        <v>71</v>
      </c>
      <c r="C22" s="213">
        <v>2</v>
      </c>
      <c r="D22" s="213">
        <f t="shared" si="0"/>
        <v>79</v>
      </c>
      <c r="E22" s="204">
        <f t="shared" si="1"/>
        <v>0.48793981481481485</v>
      </c>
      <c r="F22" s="220">
        <f t="shared" si="2"/>
        <v>3</v>
      </c>
      <c r="G22" s="211">
        <v>24</v>
      </c>
      <c r="H22" s="214">
        <v>0.11745370370370371</v>
      </c>
      <c r="I22" s="202">
        <v>27</v>
      </c>
      <c r="J22" s="212">
        <v>5.7951388888888893E-2</v>
      </c>
      <c r="K22" s="202">
        <v>28</v>
      </c>
      <c r="L22" s="215">
        <v>0.31253472222222223</v>
      </c>
    </row>
    <row r="23" spans="1:12" x14ac:dyDescent="0.3">
      <c r="A23" s="200" t="s">
        <v>54</v>
      </c>
      <c r="B23" s="201" t="s">
        <v>71</v>
      </c>
      <c r="C23" s="213">
        <v>3</v>
      </c>
      <c r="D23" s="213">
        <f t="shared" si="0"/>
        <v>79</v>
      </c>
      <c r="E23" s="204">
        <f t="shared" si="1"/>
        <v>0.50984953703703706</v>
      </c>
      <c r="F23" s="220">
        <f t="shared" si="2"/>
        <v>3</v>
      </c>
      <c r="G23" s="211">
        <v>28</v>
      </c>
      <c r="H23" s="214">
        <v>0.10696759259259259</v>
      </c>
      <c r="I23" s="202">
        <v>26</v>
      </c>
      <c r="J23" s="212">
        <v>6.0416666666666667E-2</v>
      </c>
      <c r="K23" s="202">
        <v>25</v>
      </c>
      <c r="L23" s="215">
        <v>0.34246527777777774</v>
      </c>
    </row>
    <row r="24" spans="1:12" x14ac:dyDescent="0.3">
      <c r="A24" s="200" t="s">
        <v>53</v>
      </c>
      <c r="B24" s="201" t="s">
        <v>71</v>
      </c>
      <c r="C24" s="213">
        <v>4</v>
      </c>
      <c r="D24" s="213">
        <f t="shared" si="0"/>
        <v>77</v>
      </c>
      <c r="E24" s="204">
        <f t="shared" si="1"/>
        <v>0.49258101851851849</v>
      </c>
      <c r="F24" s="220">
        <f t="shared" si="2"/>
        <v>3</v>
      </c>
      <c r="G24" s="211">
        <v>26</v>
      </c>
      <c r="H24" s="214">
        <v>0.11583333333333333</v>
      </c>
      <c r="I24" s="202">
        <v>25</v>
      </c>
      <c r="J24" s="212">
        <v>6.0428240740740741E-2</v>
      </c>
      <c r="K24" s="202">
        <v>26</v>
      </c>
      <c r="L24" s="215">
        <v>0.31631944444444443</v>
      </c>
    </row>
    <row r="25" spans="1:12" x14ac:dyDescent="0.3">
      <c r="A25" s="200" t="s">
        <v>97</v>
      </c>
      <c r="B25" s="201" t="s">
        <v>71</v>
      </c>
      <c r="C25" s="213">
        <v>5</v>
      </c>
      <c r="D25" s="213">
        <f t="shared" si="0"/>
        <v>76</v>
      </c>
      <c r="E25" s="204">
        <f t="shared" si="1"/>
        <v>0.52093750000000005</v>
      </c>
      <c r="F25" s="220">
        <f t="shared" si="2"/>
        <v>3</v>
      </c>
      <c r="G25" s="211">
        <v>27</v>
      </c>
      <c r="H25" s="214">
        <v>0.11583333333333333</v>
      </c>
      <c r="I25" s="202">
        <v>23</v>
      </c>
      <c r="J25" s="212">
        <v>8.8784722222222223E-2</v>
      </c>
      <c r="K25" s="202">
        <v>26</v>
      </c>
      <c r="L25" s="215">
        <v>0.31631944444444443</v>
      </c>
    </row>
    <row r="26" spans="1:12" x14ac:dyDescent="0.3">
      <c r="A26" s="200" t="s">
        <v>51</v>
      </c>
      <c r="B26" s="201" t="s">
        <v>71</v>
      </c>
      <c r="C26" s="213">
        <v>6</v>
      </c>
      <c r="D26" s="213">
        <f t="shared" si="0"/>
        <v>68</v>
      </c>
      <c r="E26" s="204">
        <f t="shared" si="1"/>
        <v>0.5782870370370371</v>
      </c>
      <c r="F26" s="220">
        <f t="shared" si="2"/>
        <v>3</v>
      </c>
      <c r="G26" s="211">
        <v>20</v>
      </c>
      <c r="H26" s="214">
        <v>0.1559837962962963</v>
      </c>
      <c r="I26" s="202">
        <v>24</v>
      </c>
      <c r="J26" s="212">
        <v>7.9826388888888891E-2</v>
      </c>
      <c r="K26" s="202">
        <v>24</v>
      </c>
      <c r="L26" s="215">
        <v>0.34247685185185189</v>
      </c>
    </row>
    <row r="27" spans="1:12" x14ac:dyDescent="0.3">
      <c r="A27" s="24" t="s">
        <v>134</v>
      </c>
      <c r="B27" s="9" t="s">
        <v>71</v>
      </c>
      <c r="C27" s="31" t="s">
        <v>146</v>
      </c>
      <c r="D27" s="31">
        <f t="shared" si="0"/>
        <v>57</v>
      </c>
      <c r="E27" s="78">
        <f t="shared" si="1"/>
        <v>0.34089120370370368</v>
      </c>
      <c r="F27" s="32">
        <f t="shared" si="2"/>
        <v>2</v>
      </c>
      <c r="G27" s="22"/>
      <c r="H27" s="45"/>
      <c r="I27" s="8">
        <v>28</v>
      </c>
      <c r="J27" s="38">
        <v>5.5185185185185191E-2</v>
      </c>
      <c r="K27" s="8">
        <v>29</v>
      </c>
      <c r="L27" s="74">
        <v>0.28570601851851851</v>
      </c>
    </row>
    <row r="28" spans="1:12" x14ac:dyDescent="0.3">
      <c r="A28" s="24" t="s">
        <v>118</v>
      </c>
      <c r="B28" s="9" t="s">
        <v>71</v>
      </c>
      <c r="C28" s="31" t="s">
        <v>146</v>
      </c>
      <c r="D28" s="31">
        <f t="shared" si="0"/>
        <v>54</v>
      </c>
      <c r="E28" s="78">
        <f t="shared" si="1"/>
        <v>0.17126157407407408</v>
      </c>
      <c r="F28" s="32">
        <f t="shared" si="2"/>
        <v>2</v>
      </c>
      <c r="G28" s="22">
        <v>25</v>
      </c>
      <c r="H28" s="45">
        <v>0.11709490740740741</v>
      </c>
      <c r="I28" s="8">
        <v>29</v>
      </c>
      <c r="J28" s="38">
        <v>5.4166666666666669E-2</v>
      </c>
      <c r="K28" s="8"/>
      <c r="L28" s="5"/>
    </row>
    <row r="29" spans="1:12" x14ac:dyDescent="0.3">
      <c r="A29" s="24" t="s">
        <v>110</v>
      </c>
      <c r="B29" s="9" t="s">
        <v>71</v>
      </c>
      <c r="C29" s="31" t="s">
        <v>146</v>
      </c>
      <c r="D29" s="31">
        <f t="shared" si="0"/>
        <v>52</v>
      </c>
      <c r="E29" s="78">
        <f t="shared" si="1"/>
        <v>0.44589120370370372</v>
      </c>
      <c r="F29" s="32">
        <f t="shared" si="2"/>
        <v>2</v>
      </c>
      <c r="G29" s="22">
        <v>29</v>
      </c>
      <c r="H29" s="45">
        <v>0.10331018518518519</v>
      </c>
      <c r="I29" s="8"/>
      <c r="J29" s="8"/>
      <c r="K29" s="8">
        <v>23</v>
      </c>
      <c r="L29" s="74">
        <v>0.34258101851851852</v>
      </c>
    </row>
    <row r="30" spans="1:12" x14ac:dyDescent="0.3">
      <c r="A30" s="24" t="s">
        <v>55</v>
      </c>
      <c r="B30" s="9" t="s">
        <v>71</v>
      </c>
      <c r="C30" s="31" t="s">
        <v>146</v>
      </c>
      <c r="D30" s="31">
        <f t="shared" si="0"/>
        <v>28</v>
      </c>
      <c r="E30" s="78">
        <f t="shared" si="1"/>
        <v>0.10696759259259259</v>
      </c>
      <c r="F30" s="32">
        <f t="shared" si="2"/>
        <v>1</v>
      </c>
      <c r="G30" s="22">
        <v>28</v>
      </c>
      <c r="H30" s="45">
        <v>0.10696759259259259</v>
      </c>
      <c r="I30" s="8"/>
      <c r="J30" s="8"/>
      <c r="K30" s="8"/>
      <c r="L30" s="5"/>
    </row>
    <row r="31" spans="1:12" x14ac:dyDescent="0.3">
      <c r="A31" s="24" t="s">
        <v>145</v>
      </c>
      <c r="B31" s="9" t="s">
        <v>71</v>
      </c>
      <c r="C31" s="31" t="s">
        <v>146</v>
      </c>
      <c r="D31" s="31">
        <f t="shared" si="0"/>
        <v>27</v>
      </c>
      <c r="E31" s="78">
        <f t="shared" si="1"/>
        <v>0.31258101851851855</v>
      </c>
      <c r="F31" s="32">
        <f t="shared" si="2"/>
        <v>1</v>
      </c>
      <c r="G31" s="22"/>
      <c r="H31" s="45"/>
      <c r="I31" s="8"/>
      <c r="J31" s="8"/>
      <c r="K31" s="8">
        <v>27</v>
      </c>
      <c r="L31" s="74">
        <v>0.31258101851851855</v>
      </c>
    </row>
    <row r="32" spans="1:12" x14ac:dyDescent="0.3">
      <c r="A32" s="24" t="s">
        <v>106</v>
      </c>
      <c r="B32" s="9" t="s">
        <v>71</v>
      </c>
      <c r="C32" s="31" t="s">
        <v>146</v>
      </c>
      <c r="D32" s="31">
        <f t="shared" si="0"/>
        <v>23</v>
      </c>
      <c r="E32" s="78">
        <f t="shared" si="1"/>
        <v>0.12254629629629631</v>
      </c>
      <c r="F32" s="32">
        <f t="shared" si="2"/>
        <v>1</v>
      </c>
      <c r="G32" s="22">
        <v>23</v>
      </c>
      <c r="H32" s="45">
        <v>0.12254629629629631</v>
      </c>
      <c r="I32" s="8"/>
      <c r="J32" s="8"/>
      <c r="K32" s="8"/>
      <c r="L32" s="5"/>
    </row>
    <row r="33" spans="1:12" x14ac:dyDescent="0.3">
      <c r="A33" s="24" t="s">
        <v>47</v>
      </c>
      <c r="B33" s="9" t="s">
        <v>71</v>
      </c>
      <c r="C33" s="31" t="s">
        <v>146</v>
      </c>
      <c r="D33" s="31">
        <f t="shared" si="0"/>
        <v>22</v>
      </c>
      <c r="E33" s="78">
        <f t="shared" si="1"/>
        <v>0.12256944444444444</v>
      </c>
      <c r="F33" s="32">
        <f t="shared" si="2"/>
        <v>1</v>
      </c>
      <c r="G33" s="22">
        <v>22</v>
      </c>
      <c r="H33" s="45">
        <v>0.12256944444444444</v>
      </c>
      <c r="I33" s="8"/>
      <c r="J33" s="8"/>
      <c r="K33" s="8"/>
      <c r="L33" s="5"/>
    </row>
    <row r="34" spans="1:12" x14ac:dyDescent="0.3">
      <c r="A34" s="24" t="s">
        <v>114</v>
      </c>
      <c r="B34" s="9" t="s">
        <v>71</v>
      </c>
      <c r="C34" s="31" t="s">
        <v>146</v>
      </c>
      <c r="D34" s="31">
        <f t="shared" si="0"/>
        <v>21</v>
      </c>
      <c r="E34" s="78">
        <f t="shared" si="1"/>
        <v>0.13287037037037039</v>
      </c>
      <c r="F34" s="32">
        <f t="shared" si="2"/>
        <v>1</v>
      </c>
      <c r="G34" s="22">
        <v>21</v>
      </c>
      <c r="H34" s="45">
        <v>0.13287037037037039</v>
      </c>
      <c r="I34" s="8"/>
      <c r="J34" s="8"/>
      <c r="K34" s="8"/>
      <c r="L34" s="5"/>
    </row>
    <row r="35" spans="1:12" x14ac:dyDescent="0.3">
      <c r="A35" s="24" t="s">
        <v>41</v>
      </c>
      <c r="B35" s="9" t="s">
        <v>71</v>
      </c>
      <c r="C35" s="31" t="s">
        <v>146</v>
      </c>
      <c r="D35" s="31">
        <f t="shared" si="0"/>
        <v>19</v>
      </c>
      <c r="E35" s="78">
        <f t="shared" si="1"/>
        <v>0.15616898148148148</v>
      </c>
      <c r="F35" s="32">
        <f t="shared" si="2"/>
        <v>1</v>
      </c>
      <c r="G35" s="22">
        <v>19</v>
      </c>
      <c r="H35" s="45">
        <v>0.15616898148148148</v>
      </c>
      <c r="I35" s="8"/>
      <c r="J35" s="8"/>
      <c r="K35" s="8"/>
      <c r="L35" s="5"/>
    </row>
    <row r="36" spans="1:12" x14ac:dyDescent="0.3">
      <c r="A36" s="81" t="s">
        <v>52</v>
      </c>
      <c r="B36" s="72" t="s">
        <v>72</v>
      </c>
      <c r="C36" s="102">
        <v>1</v>
      </c>
      <c r="D36" s="102">
        <f t="shared" ref="D36:D67" si="3">SUM(G36,I36,K36)</f>
        <v>90</v>
      </c>
      <c r="E36" s="103">
        <f t="shared" ref="E36:E67" si="4">SUM(H36+J36+L36)</f>
        <v>0.62943287037037043</v>
      </c>
      <c r="F36" s="104">
        <f t="shared" ref="F36:F67" si="5">COUNT(G36,I36,K36)</f>
        <v>3</v>
      </c>
      <c r="G36" s="105">
        <v>30</v>
      </c>
      <c r="H36" s="106">
        <v>0.14093749999999999</v>
      </c>
      <c r="I36" s="107">
        <v>30</v>
      </c>
      <c r="J36" s="108">
        <v>8.0509259259259267E-2</v>
      </c>
      <c r="K36" s="107">
        <v>30</v>
      </c>
      <c r="L36" s="109">
        <v>0.4079861111111111</v>
      </c>
    </row>
    <row r="37" spans="1:12" x14ac:dyDescent="0.3">
      <c r="A37" s="81" t="s">
        <v>56</v>
      </c>
      <c r="B37" s="72" t="s">
        <v>73</v>
      </c>
      <c r="C37" s="102">
        <v>1</v>
      </c>
      <c r="D37" s="102">
        <f t="shared" si="3"/>
        <v>90</v>
      </c>
      <c r="E37" s="103">
        <f t="shared" si="4"/>
        <v>0.46535879629629628</v>
      </c>
      <c r="F37" s="104">
        <f t="shared" si="5"/>
        <v>3</v>
      </c>
      <c r="G37" s="105">
        <v>30</v>
      </c>
      <c r="H37" s="106">
        <v>0.11598379629629629</v>
      </c>
      <c r="I37" s="107">
        <v>30</v>
      </c>
      <c r="J37" s="108">
        <v>5.842592592592593E-2</v>
      </c>
      <c r="K37" s="107">
        <v>30</v>
      </c>
      <c r="L37" s="109">
        <v>0.29094907407407405</v>
      </c>
    </row>
    <row r="38" spans="1:12" x14ac:dyDescent="0.3">
      <c r="A38" s="81" t="s">
        <v>98</v>
      </c>
      <c r="B38" s="72" t="s">
        <v>150</v>
      </c>
      <c r="C38" s="102">
        <v>1</v>
      </c>
      <c r="D38" s="102">
        <f t="shared" si="3"/>
        <v>90</v>
      </c>
      <c r="E38" s="103">
        <f t="shared" si="4"/>
        <v>0.26898148148148149</v>
      </c>
      <c r="F38" s="104">
        <f t="shared" si="5"/>
        <v>3</v>
      </c>
      <c r="G38" s="105">
        <v>30</v>
      </c>
      <c r="H38" s="106">
        <v>6.2048611111111117E-2</v>
      </c>
      <c r="I38" s="107">
        <v>30</v>
      </c>
      <c r="J38" s="108">
        <v>3.366898148148148E-2</v>
      </c>
      <c r="K38" s="107">
        <v>30</v>
      </c>
      <c r="L38" s="109">
        <v>0.17326388888888888</v>
      </c>
    </row>
    <row r="39" spans="1:12" x14ac:dyDescent="0.3">
      <c r="A39" s="200" t="s">
        <v>4</v>
      </c>
      <c r="B39" s="201" t="s">
        <v>150</v>
      </c>
      <c r="C39" s="213">
        <v>2</v>
      </c>
      <c r="D39" s="213">
        <f t="shared" si="3"/>
        <v>87</v>
      </c>
      <c r="E39" s="204">
        <f t="shared" si="4"/>
        <v>0.27631944444444445</v>
      </c>
      <c r="F39" s="220">
        <f t="shared" si="5"/>
        <v>3</v>
      </c>
      <c r="G39" s="211">
        <v>29</v>
      </c>
      <c r="H39" s="214">
        <v>6.2719907407407405E-2</v>
      </c>
      <c r="I39" s="202">
        <v>29</v>
      </c>
      <c r="J39" s="212">
        <v>3.4363425925925929E-2</v>
      </c>
      <c r="K39" s="202">
        <v>29</v>
      </c>
      <c r="L39" s="215">
        <v>0.17923611111111112</v>
      </c>
    </row>
    <row r="40" spans="1:12" x14ac:dyDescent="0.3">
      <c r="A40" s="200" t="s">
        <v>100</v>
      </c>
      <c r="B40" s="201" t="s">
        <v>150</v>
      </c>
      <c r="C40" s="213">
        <v>3</v>
      </c>
      <c r="D40" s="213">
        <f t="shared" si="3"/>
        <v>79</v>
      </c>
      <c r="E40" s="204">
        <f t="shared" si="4"/>
        <v>0.31178240740740748</v>
      </c>
      <c r="F40" s="220">
        <f t="shared" si="5"/>
        <v>3</v>
      </c>
      <c r="G40" s="211">
        <v>24</v>
      </c>
      <c r="H40" s="214">
        <v>7.1620370370370376E-2</v>
      </c>
      <c r="I40" s="202">
        <v>28</v>
      </c>
      <c r="J40" s="212">
        <v>3.8333333333333337E-2</v>
      </c>
      <c r="K40" s="202">
        <v>27</v>
      </c>
      <c r="L40" s="215">
        <v>0.20182870370370373</v>
      </c>
    </row>
    <row r="41" spans="1:12" x14ac:dyDescent="0.3">
      <c r="A41" s="200" t="s">
        <v>17</v>
      </c>
      <c r="B41" s="201" t="s">
        <v>150</v>
      </c>
      <c r="C41" s="213">
        <v>4</v>
      </c>
      <c r="D41" s="213">
        <f t="shared" si="3"/>
        <v>74</v>
      </c>
      <c r="E41" s="204">
        <f t="shared" si="4"/>
        <v>0.32025462962962964</v>
      </c>
      <c r="F41" s="220">
        <f t="shared" si="5"/>
        <v>3</v>
      </c>
      <c r="G41" s="211">
        <v>22</v>
      </c>
      <c r="H41" s="214">
        <v>7.4768518518518512E-2</v>
      </c>
      <c r="I41" s="202">
        <v>24</v>
      </c>
      <c r="J41" s="212">
        <v>4.5833333333333337E-2</v>
      </c>
      <c r="K41" s="202">
        <v>28</v>
      </c>
      <c r="L41" s="215">
        <v>0.19965277777777779</v>
      </c>
    </row>
    <row r="42" spans="1:12" x14ac:dyDescent="0.3">
      <c r="A42" s="200" t="s">
        <v>102</v>
      </c>
      <c r="B42" s="201" t="s">
        <v>150</v>
      </c>
      <c r="C42" s="213">
        <v>5</v>
      </c>
      <c r="D42" s="213">
        <f t="shared" si="3"/>
        <v>72</v>
      </c>
      <c r="E42" s="204">
        <f t="shared" si="4"/>
        <v>0.32211805555555556</v>
      </c>
      <c r="F42" s="220">
        <f t="shared" si="5"/>
        <v>3</v>
      </c>
      <c r="G42" s="211">
        <v>19</v>
      </c>
      <c r="H42" s="214">
        <v>7.6550925925925925E-2</v>
      </c>
      <c r="I42" s="202">
        <v>27</v>
      </c>
      <c r="J42" s="212">
        <v>3.9386574074074074E-2</v>
      </c>
      <c r="K42" s="202">
        <v>26</v>
      </c>
      <c r="L42" s="215">
        <v>0.20618055555555556</v>
      </c>
    </row>
    <row r="43" spans="1:12" x14ac:dyDescent="0.3">
      <c r="A43" s="200" t="s">
        <v>19</v>
      </c>
      <c r="B43" s="201" t="s">
        <v>150</v>
      </c>
      <c r="C43" s="213">
        <v>6</v>
      </c>
      <c r="D43" s="213">
        <f t="shared" si="3"/>
        <v>67</v>
      </c>
      <c r="E43" s="204">
        <f t="shared" si="4"/>
        <v>0.39752314814814815</v>
      </c>
      <c r="F43" s="220">
        <f t="shared" si="5"/>
        <v>3</v>
      </c>
      <c r="G43" s="211">
        <v>18</v>
      </c>
      <c r="H43" s="214">
        <v>8.2812499999999997E-2</v>
      </c>
      <c r="I43" s="202">
        <v>25</v>
      </c>
      <c r="J43" s="212">
        <v>4.3657407407407402E-2</v>
      </c>
      <c r="K43" s="202">
        <v>24</v>
      </c>
      <c r="L43" s="215">
        <v>0.27105324074074072</v>
      </c>
    </row>
    <row r="44" spans="1:12" x14ac:dyDescent="0.3">
      <c r="A44" s="24" t="s">
        <v>143</v>
      </c>
      <c r="B44" s="9" t="s">
        <v>150</v>
      </c>
      <c r="C44" s="31" t="s">
        <v>146</v>
      </c>
      <c r="D44" s="31">
        <f t="shared" si="3"/>
        <v>51</v>
      </c>
      <c r="E44" s="78">
        <f t="shared" si="4"/>
        <v>0.25814814814814813</v>
      </c>
      <c r="F44" s="32">
        <f t="shared" si="5"/>
        <v>2</v>
      </c>
      <c r="G44" s="22"/>
      <c r="H44" s="45"/>
      <c r="I44" s="8">
        <v>26</v>
      </c>
      <c r="J44" s="38">
        <v>4.3194444444444445E-2</v>
      </c>
      <c r="K44" s="8">
        <v>25</v>
      </c>
      <c r="L44" s="74">
        <v>0.2149537037037037</v>
      </c>
    </row>
    <row r="45" spans="1:12" x14ac:dyDescent="0.3">
      <c r="A45" s="24" t="s">
        <v>36</v>
      </c>
      <c r="B45" s="9" t="s">
        <v>150</v>
      </c>
      <c r="C45" s="31" t="s">
        <v>146</v>
      </c>
      <c r="D45" s="31">
        <f t="shared" si="3"/>
        <v>49</v>
      </c>
      <c r="E45" s="78">
        <f t="shared" si="4"/>
        <v>0.11747685185185183</v>
      </c>
      <c r="F45" s="32">
        <f t="shared" si="5"/>
        <v>2</v>
      </c>
      <c r="G45" s="22">
        <v>26</v>
      </c>
      <c r="H45" s="45">
        <v>7.0393518518518508E-2</v>
      </c>
      <c r="I45" s="8">
        <v>23</v>
      </c>
      <c r="J45" s="38">
        <v>4.7083333333333331E-2</v>
      </c>
      <c r="K45" s="8"/>
      <c r="L45" s="5"/>
    </row>
    <row r="46" spans="1:12" x14ac:dyDescent="0.3">
      <c r="A46" s="24" t="s">
        <v>5</v>
      </c>
      <c r="B46" s="9" t="s">
        <v>150</v>
      </c>
      <c r="C46" s="31" t="s">
        <v>146</v>
      </c>
      <c r="D46" s="31">
        <f t="shared" si="3"/>
        <v>28</v>
      </c>
      <c r="E46" s="78">
        <f t="shared" si="4"/>
        <v>6.805555555555555E-2</v>
      </c>
      <c r="F46" s="32">
        <f t="shared" si="5"/>
        <v>1</v>
      </c>
      <c r="G46" s="22">
        <v>28</v>
      </c>
      <c r="H46" s="45">
        <v>6.805555555555555E-2</v>
      </c>
      <c r="I46" s="8"/>
      <c r="J46" s="8"/>
      <c r="K46" s="8"/>
      <c r="L46" s="5"/>
    </row>
    <row r="47" spans="1:12" x14ac:dyDescent="0.3">
      <c r="A47" s="24" t="s">
        <v>15</v>
      </c>
      <c r="B47" s="9" t="s">
        <v>150</v>
      </c>
      <c r="C47" s="31" t="s">
        <v>146</v>
      </c>
      <c r="D47" s="31">
        <f t="shared" si="3"/>
        <v>27</v>
      </c>
      <c r="E47" s="78">
        <f t="shared" si="4"/>
        <v>7.0023148148148154E-2</v>
      </c>
      <c r="F47" s="32">
        <f t="shared" si="5"/>
        <v>1</v>
      </c>
      <c r="G47" s="22">
        <v>27</v>
      </c>
      <c r="H47" s="45">
        <v>7.0023148148148154E-2</v>
      </c>
      <c r="I47" s="8"/>
      <c r="J47" s="8"/>
      <c r="K47" s="8"/>
      <c r="L47" s="5"/>
    </row>
    <row r="48" spans="1:12" x14ac:dyDescent="0.3">
      <c r="A48" s="24" t="s">
        <v>16</v>
      </c>
      <c r="B48" s="9" t="s">
        <v>150</v>
      </c>
      <c r="C48" s="31" t="s">
        <v>146</v>
      </c>
      <c r="D48" s="31">
        <f t="shared" si="3"/>
        <v>25</v>
      </c>
      <c r="E48" s="78">
        <f t="shared" si="4"/>
        <v>7.0578703703703713E-2</v>
      </c>
      <c r="F48" s="32">
        <f t="shared" si="5"/>
        <v>1</v>
      </c>
      <c r="G48" s="22">
        <v>25</v>
      </c>
      <c r="H48" s="45">
        <v>7.0578703703703713E-2</v>
      </c>
      <c r="I48" s="8"/>
      <c r="J48" s="8"/>
      <c r="K48" s="8"/>
      <c r="L48" s="5"/>
    </row>
    <row r="49" spans="1:12" x14ac:dyDescent="0.3">
      <c r="A49" s="24" t="s">
        <v>7</v>
      </c>
      <c r="B49" s="9" t="s">
        <v>150</v>
      </c>
      <c r="C49" s="31" t="s">
        <v>146</v>
      </c>
      <c r="D49" s="31">
        <f t="shared" si="3"/>
        <v>23</v>
      </c>
      <c r="E49" s="78">
        <f t="shared" si="4"/>
        <v>7.3032407407407407E-2</v>
      </c>
      <c r="F49" s="32">
        <f t="shared" si="5"/>
        <v>1</v>
      </c>
      <c r="G49" s="22">
        <v>23</v>
      </c>
      <c r="H49" s="45">
        <v>7.3032407407407407E-2</v>
      </c>
      <c r="I49" s="8"/>
      <c r="J49" s="8"/>
      <c r="K49" s="8"/>
      <c r="L49" s="74"/>
    </row>
    <row r="50" spans="1:12" x14ac:dyDescent="0.3">
      <c r="A50" s="24" t="s">
        <v>124</v>
      </c>
      <c r="B50" s="9" t="s">
        <v>150</v>
      </c>
      <c r="C50" s="31" t="s">
        <v>146</v>
      </c>
      <c r="D50" s="31">
        <f t="shared" si="3"/>
        <v>22</v>
      </c>
      <c r="E50" s="78">
        <f t="shared" si="4"/>
        <v>4.9837962962962966E-2</v>
      </c>
      <c r="F50" s="32">
        <f t="shared" si="5"/>
        <v>1</v>
      </c>
      <c r="G50" s="22"/>
      <c r="H50" s="45"/>
      <c r="I50" s="8">
        <v>22</v>
      </c>
      <c r="J50" s="38">
        <v>4.9837962962962966E-2</v>
      </c>
      <c r="K50" s="8"/>
      <c r="L50" s="5"/>
    </row>
    <row r="51" spans="1:12" x14ac:dyDescent="0.3">
      <c r="A51" s="24" t="s">
        <v>113</v>
      </c>
      <c r="B51" s="9" t="s">
        <v>150</v>
      </c>
      <c r="C51" s="31" t="s">
        <v>146</v>
      </c>
      <c r="D51" s="31">
        <f t="shared" si="3"/>
        <v>21</v>
      </c>
      <c r="E51" s="78">
        <f t="shared" si="4"/>
        <v>7.5439814814814821E-2</v>
      </c>
      <c r="F51" s="32">
        <f t="shared" si="5"/>
        <v>1</v>
      </c>
      <c r="G51" s="22">
        <v>21</v>
      </c>
      <c r="H51" s="45">
        <v>7.5439814814814821E-2</v>
      </c>
      <c r="I51" s="8"/>
      <c r="J51" s="8"/>
      <c r="K51" s="8"/>
      <c r="L51" s="5"/>
    </row>
    <row r="52" spans="1:12" x14ac:dyDescent="0.3">
      <c r="A52" s="24" t="s">
        <v>11</v>
      </c>
      <c r="B52" s="9" t="s">
        <v>150</v>
      </c>
      <c r="C52" s="31" t="s">
        <v>146</v>
      </c>
      <c r="D52" s="31">
        <f t="shared" si="3"/>
        <v>20</v>
      </c>
      <c r="E52" s="78">
        <f t="shared" si="4"/>
        <v>7.5439814814814821E-2</v>
      </c>
      <c r="F52" s="32">
        <f t="shared" si="5"/>
        <v>1</v>
      </c>
      <c r="G52" s="22">
        <v>20</v>
      </c>
      <c r="H52" s="45">
        <v>7.5439814814814821E-2</v>
      </c>
      <c r="I52" s="8"/>
      <c r="J52" s="8"/>
      <c r="K52" s="8"/>
      <c r="L52" s="5"/>
    </row>
    <row r="53" spans="1:12" x14ac:dyDescent="0.3">
      <c r="A53" s="24" t="s">
        <v>104</v>
      </c>
      <c r="B53" s="9" t="s">
        <v>150</v>
      </c>
      <c r="C53" s="31" t="s">
        <v>146</v>
      </c>
      <c r="D53" s="31">
        <f t="shared" si="3"/>
        <v>17</v>
      </c>
      <c r="E53" s="78">
        <f t="shared" si="4"/>
        <v>8.8356481481481494E-2</v>
      </c>
      <c r="F53" s="32">
        <f t="shared" si="5"/>
        <v>1</v>
      </c>
      <c r="G53" s="22">
        <v>17</v>
      </c>
      <c r="H53" s="45">
        <v>8.8356481481481494E-2</v>
      </c>
      <c r="I53" s="8"/>
      <c r="J53" s="8"/>
      <c r="K53" s="8"/>
      <c r="L53" s="5"/>
    </row>
    <row r="54" spans="1:12" x14ac:dyDescent="0.3">
      <c r="A54" s="24" t="s">
        <v>43</v>
      </c>
      <c r="B54" s="9" t="s">
        <v>150</v>
      </c>
      <c r="C54" s="31" t="s">
        <v>146</v>
      </c>
      <c r="D54" s="31">
        <f t="shared" si="3"/>
        <v>16</v>
      </c>
      <c r="E54" s="78">
        <f t="shared" si="4"/>
        <v>9.3807870370370375E-2</v>
      </c>
      <c r="F54" s="32">
        <f t="shared" si="5"/>
        <v>1</v>
      </c>
      <c r="G54" s="22">
        <v>16</v>
      </c>
      <c r="H54" s="45">
        <v>9.3807870370370375E-2</v>
      </c>
      <c r="I54" s="8"/>
      <c r="J54" s="8"/>
      <c r="K54" s="8"/>
      <c r="L54" s="5"/>
    </row>
    <row r="55" spans="1:12" x14ac:dyDescent="0.3">
      <c r="A55" s="24" t="s">
        <v>35</v>
      </c>
      <c r="B55" s="9" t="s">
        <v>150</v>
      </c>
      <c r="C55" s="31" t="s">
        <v>146</v>
      </c>
      <c r="D55" s="31">
        <f t="shared" si="3"/>
        <v>15</v>
      </c>
      <c r="E55" s="78">
        <f t="shared" si="4"/>
        <v>0.10145833333333333</v>
      </c>
      <c r="F55" s="32">
        <f t="shared" si="5"/>
        <v>1</v>
      </c>
      <c r="G55" s="22">
        <v>15</v>
      </c>
      <c r="H55" s="45">
        <v>0.10145833333333333</v>
      </c>
      <c r="I55" s="8"/>
      <c r="J55" s="8"/>
      <c r="K55" s="8"/>
      <c r="L55" s="5"/>
    </row>
    <row r="56" spans="1:12" x14ac:dyDescent="0.3">
      <c r="A56" s="24" t="s">
        <v>25</v>
      </c>
      <c r="B56" s="9" t="s">
        <v>150</v>
      </c>
      <c r="C56" s="31" t="s">
        <v>146</v>
      </c>
      <c r="D56" s="31">
        <f t="shared" si="3"/>
        <v>14</v>
      </c>
      <c r="E56" s="78">
        <f t="shared" si="4"/>
        <v>0.11998842592592592</v>
      </c>
      <c r="F56" s="32">
        <f t="shared" si="5"/>
        <v>1</v>
      </c>
      <c r="G56" s="22">
        <v>14</v>
      </c>
      <c r="H56" s="45">
        <v>0.11998842592592592</v>
      </c>
      <c r="I56" s="8"/>
      <c r="J56" s="8"/>
      <c r="K56" s="8"/>
      <c r="L56" s="5"/>
    </row>
    <row r="57" spans="1:12" x14ac:dyDescent="0.3">
      <c r="A57" s="81" t="s">
        <v>12</v>
      </c>
      <c r="B57" s="72" t="s">
        <v>65</v>
      </c>
      <c r="C57" s="102">
        <v>1</v>
      </c>
      <c r="D57" s="102">
        <f t="shared" si="3"/>
        <v>86</v>
      </c>
      <c r="E57" s="103">
        <f t="shared" si="4"/>
        <v>0.310150462962963</v>
      </c>
      <c r="F57" s="104">
        <f t="shared" si="5"/>
        <v>3</v>
      </c>
      <c r="G57" s="105">
        <v>28</v>
      </c>
      <c r="H57" s="106">
        <v>7.0439814814814816E-2</v>
      </c>
      <c r="I57" s="107">
        <v>30</v>
      </c>
      <c r="J57" s="108">
        <v>3.5335648148148151E-2</v>
      </c>
      <c r="K57" s="107">
        <v>28</v>
      </c>
      <c r="L57" s="109">
        <v>0.204375</v>
      </c>
    </row>
    <row r="58" spans="1:12" x14ac:dyDescent="0.3">
      <c r="A58" s="200" t="s">
        <v>14</v>
      </c>
      <c r="B58" s="201" t="s">
        <v>65</v>
      </c>
      <c r="C58" s="213">
        <v>2</v>
      </c>
      <c r="D58" s="213">
        <f t="shared" si="3"/>
        <v>85</v>
      </c>
      <c r="E58" s="204">
        <f t="shared" si="4"/>
        <v>0.29289351851851853</v>
      </c>
      <c r="F58" s="220">
        <f t="shared" si="5"/>
        <v>3</v>
      </c>
      <c r="G58" s="211">
        <v>27</v>
      </c>
      <c r="H58" s="214">
        <v>7.1747685185185192E-2</v>
      </c>
      <c r="I58" s="202">
        <v>28</v>
      </c>
      <c r="J58" s="212">
        <v>3.8310185185185183E-2</v>
      </c>
      <c r="K58" s="202">
        <v>30</v>
      </c>
      <c r="L58" s="215">
        <v>0.18283564814814815</v>
      </c>
    </row>
    <row r="59" spans="1:12" x14ac:dyDescent="0.3">
      <c r="A59" s="200" t="s">
        <v>9</v>
      </c>
      <c r="B59" s="201" t="s">
        <v>65</v>
      </c>
      <c r="C59" s="213">
        <v>3</v>
      </c>
      <c r="D59" s="213">
        <f t="shared" si="3"/>
        <v>80</v>
      </c>
      <c r="E59" s="204">
        <f t="shared" si="4"/>
        <v>0.3175810185185185</v>
      </c>
      <c r="F59" s="220">
        <f t="shared" si="5"/>
        <v>3</v>
      </c>
      <c r="G59" s="211">
        <v>26</v>
      </c>
      <c r="H59" s="214">
        <v>7.2789351851851855E-2</v>
      </c>
      <c r="I59" s="202">
        <v>27</v>
      </c>
      <c r="J59" s="212">
        <v>3.8657407407407404E-2</v>
      </c>
      <c r="K59" s="202">
        <v>27</v>
      </c>
      <c r="L59" s="215">
        <v>0.20613425925925924</v>
      </c>
    </row>
    <row r="60" spans="1:12" x14ac:dyDescent="0.3">
      <c r="A60" s="200" t="s">
        <v>13</v>
      </c>
      <c r="B60" s="201" t="s">
        <v>65</v>
      </c>
      <c r="C60" s="213">
        <v>4</v>
      </c>
      <c r="D60" s="213">
        <f t="shared" si="3"/>
        <v>77</v>
      </c>
      <c r="E60" s="204">
        <f t="shared" si="4"/>
        <v>0.32074074074074077</v>
      </c>
      <c r="F60" s="220">
        <f t="shared" si="5"/>
        <v>3</v>
      </c>
      <c r="G60" s="211">
        <v>25</v>
      </c>
      <c r="H60" s="214">
        <v>7.4999999999999997E-2</v>
      </c>
      <c r="I60" s="202">
        <v>23</v>
      </c>
      <c r="J60" s="212">
        <v>4.6087962962962963E-2</v>
      </c>
      <c r="K60" s="202">
        <v>29</v>
      </c>
      <c r="L60" s="215">
        <v>0.19965277777777779</v>
      </c>
    </row>
    <row r="61" spans="1:12" x14ac:dyDescent="0.3">
      <c r="A61" s="200" t="s">
        <v>20</v>
      </c>
      <c r="B61" s="201" t="s">
        <v>65</v>
      </c>
      <c r="C61" s="213">
        <v>5</v>
      </c>
      <c r="D61" s="213">
        <f t="shared" si="3"/>
        <v>74</v>
      </c>
      <c r="E61" s="204">
        <f t="shared" si="4"/>
        <v>0.32984953703703701</v>
      </c>
      <c r="F61" s="220">
        <f t="shared" si="5"/>
        <v>3</v>
      </c>
      <c r="G61" s="211">
        <v>24</v>
      </c>
      <c r="H61" s="214">
        <v>7.6423611111111109E-2</v>
      </c>
      <c r="I61" s="202">
        <v>24</v>
      </c>
      <c r="J61" s="212">
        <v>4.3148148148148151E-2</v>
      </c>
      <c r="K61" s="202">
        <v>26</v>
      </c>
      <c r="L61" s="215">
        <v>0.21027777777777779</v>
      </c>
    </row>
    <row r="62" spans="1:12" x14ac:dyDescent="0.3">
      <c r="A62" s="200" t="s">
        <v>112</v>
      </c>
      <c r="B62" s="201" t="s">
        <v>65</v>
      </c>
      <c r="C62" s="213">
        <v>6</v>
      </c>
      <c r="D62" s="213">
        <f t="shared" si="3"/>
        <v>74</v>
      </c>
      <c r="E62" s="204">
        <f t="shared" si="4"/>
        <v>0.34403935185185186</v>
      </c>
      <c r="F62" s="220">
        <f t="shared" si="5"/>
        <v>3</v>
      </c>
      <c r="G62" s="211">
        <v>23</v>
      </c>
      <c r="H62" s="214">
        <v>7.8009259259259264E-2</v>
      </c>
      <c r="I62" s="202">
        <v>26</v>
      </c>
      <c r="J62" s="212">
        <v>4.0844907407407406E-2</v>
      </c>
      <c r="K62" s="202">
        <v>25</v>
      </c>
      <c r="L62" s="215">
        <v>0.22518518518518518</v>
      </c>
    </row>
    <row r="63" spans="1:12" x14ac:dyDescent="0.3">
      <c r="A63" s="200" t="s">
        <v>96</v>
      </c>
      <c r="B63" s="201" t="s">
        <v>65</v>
      </c>
      <c r="C63" s="213">
        <v>8</v>
      </c>
      <c r="D63" s="213">
        <f t="shared" si="3"/>
        <v>57</v>
      </c>
      <c r="E63" s="204">
        <f t="shared" si="4"/>
        <v>0.42940972222222223</v>
      </c>
      <c r="F63" s="220">
        <f t="shared" si="5"/>
        <v>3</v>
      </c>
      <c r="G63" s="211">
        <v>17</v>
      </c>
      <c r="H63" s="214">
        <v>0.10425925925925926</v>
      </c>
      <c r="I63" s="202">
        <v>19</v>
      </c>
      <c r="J63" s="212">
        <v>6.0532407407407403E-2</v>
      </c>
      <c r="K63" s="202">
        <v>21</v>
      </c>
      <c r="L63" s="215">
        <v>0.26461805555555556</v>
      </c>
    </row>
    <row r="64" spans="1:12" x14ac:dyDescent="0.3">
      <c r="A64" s="24" t="s">
        <v>8</v>
      </c>
      <c r="B64" s="9" t="s">
        <v>65</v>
      </c>
      <c r="C64" s="31" t="s">
        <v>146</v>
      </c>
      <c r="D64" s="31">
        <f t="shared" si="3"/>
        <v>59</v>
      </c>
      <c r="E64" s="78">
        <f t="shared" si="4"/>
        <v>0.10289351851851852</v>
      </c>
      <c r="F64" s="32">
        <f t="shared" si="5"/>
        <v>2</v>
      </c>
      <c r="G64" s="22">
        <v>30</v>
      </c>
      <c r="H64" s="45">
        <v>6.626157407407407E-2</v>
      </c>
      <c r="I64" s="8">
        <v>29</v>
      </c>
      <c r="J64" s="38">
        <v>3.6631944444444446E-2</v>
      </c>
      <c r="K64" s="8"/>
      <c r="L64" s="74"/>
    </row>
    <row r="65" spans="1:12" x14ac:dyDescent="0.3">
      <c r="A65" s="24" t="s">
        <v>18</v>
      </c>
      <c r="B65" s="9" t="s">
        <v>65</v>
      </c>
      <c r="C65" s="31" t="s">
        <v>146</v>
      </c>
      <c r="D65" s="31">
        <f t="shared" si="3"/>
        <v>47</v>
      </c>
      <c r="E65" s="78">
        <f t="shared" si="4"/>
        <v>0.12488425925925925</v>
      </c>
      <c r="F65" s="32">
        <f t="shared" si="5"/>
        <v>2</v>
      </c>
      <c r="G65" s="22">
        <v>22</v>
      </c>
      <c r="H65" s="45">
        <v>8.1979166666666659E-2</v>
      </c>
      <c r="I65" s="8">
        <v>25</v>
      </c>
      <c r="J65" s="38">
        <v>4.2905092592592592E-2</v>
      </c>
      <c r="K65" s="8"/>
      <c r="L65" s="74"/>
    </row>
    <row r="66" spans="1:12" x14ac:dyDescent="0.3">
      <c r="A66" s="24" t="s">
        <v>22</v>
      </c>
      <c r="B66" s="9" t="s">
        <v>65</v>
      </c>
      <c r="C66" s="31" t="s">
        <v>146</v>
      </c>
      <c r="D66" s="31">
        <f t="shared" si="3"/>
        <v>42</v>
      </c>
      <c r="E66" s="78">
        <f t="shared" si="4"/>
        <v>0.13518518518518519</v>
      </c>
      <c r="F66" s="32">
        <f t="shared" si="5"/>
        <v>2</v>
      </c>
      <c r="G66" s="22">
        <v>20</v>
      </c>
      <c r="H66" s="45">
        <v>8.863425925925926E-2</v>
      </c>
      <c r="I66" s="8">
        <v>22</v>
      </c>
      <c r="J66" s="38">
        <v>4.6550925925925919E-2</v>
      </c>
      <c r="K66" s="8"/>
      <c r="L66" s="74"/>
    </row>
    <row r="67" spans="1:12" x14ac:dyDescent="0.3">
      <c r="A67" s="24" t="s">
        <v>29</v>
      </c>
      <c r="B67" s="9" t="s">
        <v>65</v>
      </c>
      <c r="C67" s="31" t="s">
        <v>146</v>
      </c>
      <c r="D67" s="31">
        <f t="shared" si="3"/>
        <v>42</v>
      </c>
      <c r="E67" s="78">
        <f t="shared" si="4"/>
        <v>0.14246527777777779</v>
      </c>
      <c r="F67" s="32">
        <f t="shared" si="5"/>
        <v>2</v>
      </c>
      <c r="G67" s="22">
        <v>21</v>
      </c>
      <c r="H67" s="45">
        <v>8.8333333333333333E-2</v>
      </c>
      <c r="I67" s="8">
        <v>21</v>
      </c>
      <c r="J67" s="38">
        <v>5.4131944444444441E-2</v>
      </c>
      <c r="K67" s="8"/>
      <c r="L67" s="74"/>
    </row>
    <row r="68" spans="1:12" x14ac:dyDescent="0.3">
      <c r="A68" s="24" t="s">
        <v>95</v>
      </c>
      <c r="B68" s="9" t="s">
        <v>65</v>
      </c>
      <c r="C68" s="31" t="s">
        <v>146</v>
      </c>
      <c r="D68" s="31">
        <f t="shared" ref="D68:D88" si="6">SUM(G68,I68,K68)</f>
        <v>40</v>
      </c>
      <c r="E68" s="78">
        <f t="shared" ref="E68:E88" si="7">SUM(H68+J68+L68)</f>
        <v>0.14252314814814815</v>
      </c>
      <c r="F68" s="32">
        <f t="shared" ref="F68:F88" si="8">COUNT(G68,I68,K68)</f>
        <v>2</v>
      </c>
      <c r="G68" s="22">
        <v>22</v>
      </c>
      <c r="H68" s="45">
        <v>8.1979166666666659E-2</v>
      </c>
      <c r="I68" s="8">
        <v>18</v>
      </c>
      <c r="J68" s="38">
        <v>6.0543981481481483E-2</v>
      </c>
      <c r="K68" s="8"/>
      <c r="L68" s="74"/>
    </row>
    <row r="69" spans="1:12" x14ac:dyDescent="0.3">
      <c r="A69" s="24" t="s">
        <v>23</v>
      </c>
      <c r="B69" s="9" t="s">
        <v>65</v>
      </c>
      <c r="C69" s="31" t="s">
        <v>146</v>
      </c>
      <c r="D69" s="31">
        <f t="shared" si="6"/>
        <v>36</v>
      </c>
      <c r="E69" s="78">
        <f t="shared" si="7"/>
        <v>0.17233796296296294</v>
      </c>
      <c r="F69" s="32">
        <f t="shared" si="8"/>
        <v>2</v>
      </c>
      <c r="G69" s="22">
        <v>16</v>
      </c>
      <c r="H69" s="45">
        <v>0.11261574074074072</v>
      </c>
      <c r="I69" s="8">
        <v>20</v>
      </c>
      <c r="J69" s="38">
        <v>5.9722222222222225E-2</v>
      </c>
      <c r="K69" s="8"/>
      <c r="L69" s="74"/>
    </row>
    <row r="70" spans="1:12" x14ac:dyDescent="0.3">
      <c r="A70" s="24" t="s">
        <v>122</v>
      </c>
      <c r="B70" s="9" t="s">
        <v>65</v>
      </c>
      <c r="C70" s="31" t="s">
        <v>146</v>
      </c>
      <c r="D70" s="31">
        <f t="shared" si="6"/>
        <v>29</v>
      </c>
      <c r="E70" s="78">
        <f t="shared" si="7"/>
        <v>6.7743055555555556E-2</v>
      </c>
      <c r="F70" s="32">
        <f t="shared" si="8"/>
        <v>1</v>
      </c>
      <c r="G70" s="22">
        <v>29</v>
      </c>
      <c r="H70" s="45">
        <v>6.7743055555555556E-2</v>
      </c>
      <c r="I70" s="8"/>
      <c r="J70" s="8"/>
      <c r="K70" s="8"/>
      <c r="L70" s="74"/>
    </row>
    <row r="71" spans="1:12" x14ac:dyDescent="0.3">
      <c r="A71" s="24" t="s">
        <v>133</v>
      </c>
      <c r="B71" s="9" t="s">
        <v>65</v>
      </c>
      <c r="C71" s="31" t="s">
        <v>146</v>
      </c>
      <c r="D71" s="31">
        <f t="shared" si="6"/>
        <v>24</v>
      </c>
      <c r="E71" s="78">
        <f t="shared" si="7"/>
        <v>0.26384259259259263</v>
      </c>
      <c r="F71" s="32">
        <f t="shared" si="8"/>
        <v>1</v>
      </c>
      <c r="G71" s="22"/>
      <c r="H71" s="45"/>
      <c r="I71" s="8"/>
      <c r="J71" s="38"/>
      <c r="K71" s="8">
        <v>24</v>
      </c>
      <c r="L71" s="74">
        <v>0.26384259259259263</v>
      </c>
    </row>
    <row r="72" spans="1:12" x14ac:dyDescent="0.3">
      <c r="A72" s="24" t="s">
        <v>30</v>
      </c>
      <c r="B72" s="9" t="s">
        <v>65</v>
      </c>
      <c r="C72" s="31" t="s">
        <v>146</v>
      </c>
      <c r="D72" s="31">
        <f t="shared" si="6"/>
        <v>19</v>
      </c>
      <c r="E72" s="78">
        <f t="shared" si="7"/>
        <v>9.7280092592592585E-2</v>
      </c>
      <c r="F72" s="32">
        <f t="shared" si="8"/>
        <v>1</v>
      </c>
      <c r="G72" s="22">
        <v>19</v>
      </c>
      <c r="H72" s="45">
        <v>9.7280092592592585E-2</v>
      </c>
      <c r="I72" s="8"/>
      <c r="J72" s="8"/>
      <c r="K72" s="8"/>
      <c r="L72" s="74"/>
    </row>
    <row r="73" spans="1:12" x14ac:dyDescent="0.3">
      <c r="A73" s="24" t="s">
        <v>109</v>
      </c>
      <c r="B73" s="9" t="s">
        <v>65</v>
      </c>
      <c r="C73" s="31" t="s">
        <v>146</v>
      </c>
      <c r="D73" s="31">
        <f t="shared" si="6"/>
        <v>18</v>
      </c>
      <c r="E73" s="78">
        <f t="shared" si="7"/>
        <v>0.10331018518518519</v>
      </c>
      <c r="F73" s="32">
        <f t="shared" si="8"/>
        <v>1</v>
      </c>
      <c r="G73" s="22">
        <v>18</v>
      </c>
      <c r="H73" s="45">
        <v>0.10331018518518519</v>
      </c>
      <c r="I73" s="8"/>
      <c r="J73" s="8"/>
      <c r="K73" s="8"/>
      <c r="L73" s="74"/>
    </row>
    <row r="74" spans="1:12" x14ac:dyDescent="0.3">
      <c r="A74" s="81" t="s">
        <v>62</v>
      </c>
      <c r="B74" s="72" t="s">
        <v>0</v>
      </c>
      <c r="C74" s="102">
        <v>1</v>
      </c>
      <c r="D74" s="102">
        <f t="shared" si="6"/>
        <v>83</v>
      </c>
      <c r="E74" s="103">
        <f t="shared" si="7"/>
        <v>0.52019675925925923</v>
      </c>
      <c r="F74" s="104">
        <f t="shared" si="8"/>
        <v>3</v>
      </c>
      <c r="G74" s="105">
        <v>25</v>
      </c>
      <c r="H74" s="106">
        <v>0.13401620370370371</v>
      </c>
      <c r="I74" s="107">
        <v>28</v>
      </c>
      <c r="J74" s="108">
        <v>6.3252314814814817E-2</v>
      </c>
      <c r="K74" s="107">
        <v>30</v>
      </c>
      <c r="L74" s="109">
        <v>0.32292824074074072</v>
      </c>
    </row>
    <row r="75" spans="1:12" x14ac:dyDescent="0.3">
      <c r="A75" s="24" t="s">
        <v>129</v>
      </c>
      <c r="B75" s="9" t="s">
        <v>0</v>
      </c>
      <c r="C75" s="31" t="s">
        <v>146</v>
      </c>
      <c r="D75" s="31">
        <f t="shared" si="6"/>
        <v>59</v>
      </c>
      <c r="E75" s="78">
        <f t="shared" si="7"/>
        <v>0.45778935185185188</v>
      </c>
      <c r="F75" s="32">
        <f t="shared" si="8"/>
        <v>2</v>
      </c>
      <c r="G75" s="22"/>
      <c r="H75" s="45"/>
      <c r="I75" s="8">
        <v>30</v>
      </c>
      <c r="J75" s="38">
        <v>4.9895833333333334E-2</v>
      </c>
      <c r="K75" s="8">
        <v>29</v>
      </c>
      <c r="L75" s="74">
        <v>0.40789351851851857</v>
      </c>
    </row>
    <row r="76" spans="1:12" x14ac:dyDescent="0.3">
      <c r="A76" s="24" t="s">
        <v>37</v>
      </c>
      <c r="B76" s="9" t="s">
        <v>0</v>
      </c>
      <c r="C76" s="31" t="s">
        <v>146</v>
      </c>
      <c r="D76" s="31">
        <f t="shared" si="6"/>
        <v>55</v>
      </c>
      <c r="E76" s="78">
        <f t="shared" si="7"/>
        <v>0.15291666666666665</v>
      </c>
      <c r="F76" s="32">
        <f t="shared" si="8"/>
        <v>2</v>
      </c>
      <c r="G76" s="22">
        <v>28</v>
      </c>
      <c r="H76" s="45">
        <v>8.7256944444444443E-2</v>
      </c>
      <c r="I76" s="8">
        <v>27</v>
      </c>
      <c r="J76" s="38">
        <v>6.5659722222222217E-2</v>
      </c>
      <c r="K76" s="8"/>
      <c r="L76" s="5"/>
    </row>
    <row r="77" spans="1:12" x14ac:dyDescent="0.3">
      <c r="A77" s="24" t="s">
        <v>6</v>
      </c>
      <c r="B77" s="9" t="s">
        <v>0</v>
      </c>
      <c r="C77" s="31" t="s">
        <v>146</v>
      </c>
      <c r="D77" s="31">
        <f t="shared" si="6"/>
        <v>30</v>
      </c>
      <c r="E77" s="78">
        <f t="shared" si="7"/>
        <v>6.6331018518518511E-2</v>
      </c>
      <c r="F77" s="32">
        <f t="shared" si="8"/>
        <v>1</v>
      </c>
      <c r="G77" s="22">
        <v>30</v>
      </c>
      <c r="H77" s="45">
        <v>6.6331018518518511E-2</v>
      </c>
      <c r="I77" s="8"/>
      <c r="J77" s="38"/>
      <c r="K77" s="8"/>
      <c r="L77" s="5"/>
    </row>
    <row r="78" spans="1:12" x14ac:dyDescent="0.3">
      <c r="A78" s="24" t="s">
        <v>10</v>
      </c>
      <c r="B78" s="9" t="s">
        <v>0</v>
      </c>
      <c r="C78" s="31" t="s">
        <v>146</v>
      </c>
      <c r="D78" s="31">
        <f t="shared" si="6"/>
        <v>29</v>
      </c>
      <c r="E78" s="78">
        <f t="shared" si="7"/>
        <v>7.2546296296296289E-2</v>
      </c>
      <c r="F78" s="32">
        <f t="shared" si="8"/>
        <v>1</v>
      </c>
      <c r="G78" s="22">
        <v>29</v>
      </c>
      <c r="H78" s="45">
        <v>7.2546296296296289E-2</v>
      </c>
      <c r="I78" s="8"/>
      <c r="J78" s="8"/>
      <c r="K78" s="8"/>
      <c r="L78" s="5"/>
    </row>
    <row r="79" spans="1:12" x14ac:dyDescent="0.3">
      <c r="A79" s="24" t="s">
        <v>128</v>
      </c>
      <c r="B79" s="9" t="s">
        <v>0</v>
      </c>
      <c r="C79" s="31" t="s">
        <v>146</v>
      </c>
      <c r="D79" s="31">
        <f t="shared" si="6"/>
        <v>29</v>
      </c>
      <c r="E79" s="78">
        <f t="shared" si="7"/>
        <v>6.1967592592592595E-2</v>
      </c>
      <c r="F79" s="32">
        <f t="shared" si="8"/>
        <v>1</v>
      </c>
      <c r="G79" s="22"/>
      <c r="H79" s="45"/>
      <c r="I79" s="8">
        <v>29</v>
      </c>
      <c r="J79" s="38">
        <v>6.1967592592592595E-2</v>
      </c>
      <c r="K79" s="8"/>
      <c r="L79" s="5"/>
    </row>
    <row r="80" spans="1:12" x14ac:dyDescent="0.3">
      <c r="A80" s="24" t="s">
        <v>105</v>
      </c>
      <c r="B80" s="9" t="s">
        <v>0</v>
      </c>
      <c r="C80" s="31" t="s">
        <v>146</v>
      </c>
      <c r="D80" s="31">
        <f t="shared" si="6"/>
        <v>28</v>
      </c>
      <c r="E80" s="78">
        <f t="shared" si="7"/>
        <v>0.10144675925925926</v>
      </c>
      <c r="F80" s="32">
        <f t="shared" si="8"/>
        <v>1</v>
      </c>
      <c r="G80" s="22">
        <v>28</v>
      </c>
      <c r="H80" s="45">
        <v>0.10144675925925926</v>
      </c>
      <c r="I80" s="8"/>
      <c r="J80" s="8"/>
      <c r="K80" s="8"/>
      <c r="L80" s="5"/>
    </row>
    <row r="81" spans="1:12" x14ac:dyDescent="0.3">
      <c r="A81" s="24" t="s">
        <v>33</v>
      </c>
      <c r="B81" s="9" t="s">
        <v>0</v>
      </c>
      <c r="C81" s="31" t="s">
        <v>146</v>
      </c>
      <c r="D81" s="31">
        <f t="shared" si="6"/>
        <v>27</v>
      </c>
      <c r="E81" s="78">
        <f t="shared" si="7"/>
        <v>0.10113425925925927</v>
      </c>
      <c r="F81" s="32">
        <f t="shared" si="8"/>
        <v>1</v>
      </c>
      <c r="G81" s="22">
        <v>27</v>
      </c>
      <c r="H81" s="45">
        <v>0.10113425925925927</v>
      </c>
      <c r="I81" s="8"/>
      <c r="J81" s="8"/>
      <c r="K81" s="8"/>
      <c r="L81" s="5"/>
    </row>
    <row r="82" spans="1:12" x14ac:dyDescent="0.3">
      <c r="A82" s="24" t="s">
        <v>111</v>
      </c>
      <c r="B82" s="9" t="s">
        <v>0</v>
      </c>
      <c r="C82" s="31" t="s">
        <v>146</v>
      </c>
      <c r="D82" s="31">
        <f t="shared" si="6"/>
        <v>27</v>
      </c>
      <c r="E82" s="78">
        <f t="shared" si="7"/>
        <v>0.11282407407407408</v>
      </c>
      <c r="F82" s="32">
        <f t="shared" si="8"/>
        <v>1</v>
      </c>
      <c r="G82" s="22">
        <v>27</v>
      </c>
      <c r="H82" s="45">
        <v>0.11282407407407408</v>
      </c>
      <c r="I82" s="8"/>
      <c r="J82" s="8"/>
      <c r="K82" s="8"/>
      <c r="L82" s="5"/>
    </row>
    <row r="83" spans="1:12" x14ac:dyDescent="0.3">
      <c r="A83" s="24" t="s">
        <v>108</v>
      </c>
      <c r="B83" s="9" t="s">
        <v>0</v>
      </c>
      <c r="C83" s="31" t="s">
        <v>146</v>
      </c>
      <c r="D83" s="31">
        <f t="shared" si="6"/>
        <v>26</v>
      </c>
      <c r="E83" s="78">
        <f t="shared" si="7"/>
        <v>0.12325231481481481</v>
      </c>
      <c r="F83" s="32">
        <f t="shared" si="8"/>
        <v>1</v>
      </c>
      <c r="G83" s="22">
        <v>26</v>
      </c>
      <c r="H83" s="45">
        <v>0.12325231481481481</v>
      </c>
      <c r="I83" s="8"/>
      <c r="J83" s="8"/>
      <c r="K83" s="8"/>
      <c r="L83" s="5"/>
    </row>
    <row r="84" spans="1:12" x14ac:dyDescent="0.3">
      <c r="A84" s="81" t="s">
        <v>26</v>
      </c>
      <c r="B84" s="72" t="s">
        <v>67</v>
      </c>
      <c r="C84" s="102">
        <v>1</v>
      </c>
      <c r="D84" s="102">
        <f t="shared" si="6"/>
        <v>90</v>
      </c>
      <c r="E84" s="103">
        <f t="shared" si="7"/>
        <v>0.47608796296296296</v>
      </c>
      <c r="F84" s="104">
        <f t="shared" si="8"/>
        <v>3</v>
      </c>
      <c r="G84" s="105">
        <v>30</v>
      </c>
      <c r="H84" s="106">
        <v>8.443287037037038E-2</v>
      </c>
      <c r="I84" s="107">
        <v>30</v>
      </c>
      <c r="J84" s="108">
        <v>4.8796296296296303E-2</v>
      </c>
      <c r="K84" s="107">
        <v>30</v>
      </c>
      <c r="L84" s="109">
        <v>0.34285879629629629</v>
      </c>
    </row>
    <row r="85" spans="1:12" x14ac:dyDescent="0.3">
      <c r="A85" s="24" t="s">
        <v>115</v>
      </c>
      <c r="B85" s="9" t="s">
        <v>67</v>
      </c>
      <c r="C85" s="31" t="s">
        <v>146</v>
      </c>
      <c r="D85" s="31">
        <f t="shared" si="6"/>
        <v>56</v>
      </c>
      <c r="E85" s="78">
        <f t="shared" si="7"/>
        <v>0.16913194444444446</v>
      </c>
      <c r="F85" s="32">
        <f t="shared" si="8"/>
        <v>2</v>
      </c>
      <c r="G85" s="22">
        <v>28</v>
      </c>
      <c r="H85" s="45">
        <v>0.10809027777777779</v>
      </c>
      <c r="I85" s="8">
        <v>28</v>
      </c>
      <c r="J85" s="38">
        <v>6.1041666666666661E-2</v>
      </c>
      <c r="K85" s="8"/>
      <c r="L85" s="5"/>
    </row>
    <row r="86" spans="1:12" x14ac:dyDescent="0.3">
      <c r="A86" s="24" t="s">
        <v>24</v>
      </c>
      <c r="B86" s="9" t="s">
        <v>67</v>
      </c>
      <c r="C86" s="31" t="s">
        <v>146</v>
      </c>
      <c r="D86" s="31">
        <f t="shared" si="6"/>
        <v>29</v>
      </c>
      <c r="E86" s="78">
        <f t="shared" si="7"/>
        <v>0.10168981481481482</v>
      </c>
      <c r="F86" s="32">
        <f t="shared" si="8"/>
        <v>1</v>
      </c>
      <c r="G86" s="22">
        <v>29</v>
      </c>
      <c r="H86" s="45">
        <v>0.10168981481481482</v>
      </c>
      <c r="I86" s="8"/>
      <c r="J86" s="8"/>
      <c r="K86" s="8"/>
      <c r="L86" s="5"/>
    </row>
    <row r="87" spans="1:12" x14ac:dyDescent="0.3">
      <c r="A87" s="24" t="s">
        <v>144</v>
      </c>
      <c r="B87" s="9" t="s">
        <v>67</v>
      </c>
      <c r="C87" s="31" t="s">
        <v>146</v>
      </c>
      <c r="D87" s="31">
        <f t="shared" si="6"/>
        <v>29</v>
      </c>
      <c r="E87" s="78">
        <f t="shared" si="7"/>
        <v>5.9722222222222225E-2</v>
      </c>
      <c r="F87" s="32">
        <f t="shared" si="8"/>
        <v>1</v>
      </c>
      <c r="G87" s="22"/>
      <c r="H87" s="45"/>
      <c r="I87" s="8">
        <v>29</v>
      </c>
      <c r="J87" s="38">
        <v>5.9722222222222225E-2</v>
      </c>
      <c r="K87" s="8"/>
      <c r="L87" s="5"/>
    </row>
    <row r="88" spans="1:12" ht="15.75" thickBot="1" x14ac:dyDescent="0.35">
      <c r="A88" s="25" t="s">
        <v>27</v>
      </c>
      <c r="B88" s="10" t="s">
        <v>68</v>
      </c>
      <c r="C88" s="33" t="s">
        <v>146</v>
      </c>
      <c r="D88" s="33">
        <f t="shared" si="6"/>
        <v>60</v>
      </c>
      <c r="E88" s="79">
        <f t="shared" si="7"/>
        <v>0.15142361111111111</v>
      </c>
      <c r="F88" s="34">
        <f t="shared" si="8"/>
        <v>2</v>
      </c>
      <c r="G88" s="23">
        <v>30</v>
      </c>
      <c r="H88" s="46">
        <v>0.10167824074074074</v>
      </c>
      <c r="I88" s="11">
        <v>30</v>
      </c>
      <c r="J88" s="73">
        <v>4.9745370370370377E-2</v>
      </c>
      <c r="K88" s="11"/>
      <c r="L88" s="6"/>
    </row>
    <row r="89" spans="1:12" x14ac:dyDescent="0.3">
      <c r="L89" s="47"/>
    </row>
  </sheetData>
  <autoFilter ref="A3:L89" xr:uid="{5A679933-B72E-422A-8E6C-7978AEEC46C1}">
    <sortState xmlns:xlrd2="http://schemas.microsoft.com/office/spreadsheetml/2017/richdata2" ref="A4:L89">
      <sortCondition ref="B3:B89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honeticPr fontId="2" type="noConversion"/>
  <pageMargins left="0.7" right="0.7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A65C-1B5D-4D29-BEE4-0DF2F6EF639B}">
  <dimension ref="A1:L79"/>
  <sheetViews>
    <sheetView tabSelected="1" zoomScale="110" zoomScaleNormal="110" workbookViewId="0">
      <pane ySplit="3" topLeftCell="A4" activePane="bottomLeft" state="frozen"/>
      <selection pane="bottomLeft" activeCell="A74" sqref="A74:A76"/>
    </sheetView>
  </sheetViews>
  <sheetFormatPr defaultRowHeight="15.05" x14ac:dyDescent="0.3"/>
  <cols>
    <col min="1" max="1" width="17" style="14" customWidth="1"/>
    <col min="2" max="2" width="10" style="14" bestFit="1" customWidth="1"/>
    <col min="3" max="4" width="8.88671875" style="1"/>
    <col min="5" max="5" width="9.5546875" style="1" customWidth="1"/>
    <col min="6" max="6" width="14.21875" style="1" bestFit="1" customWidth="1"/>
    <col min="7" max="7" width="8.88671875" style="15"/>
    <col min="8" max="8" width="9.44140625" style="15" customWidth="1"/>
    <col min="9" max="12" width="8.88671875" style="7"/>
  </cols>
  <sheetData>
    <row r="1" spans="1:12" s="14" customFormat="1" ht="15.05" customHeight="1" thickBot="1" x14ac:dyDescent="0.35">
      <c r="A1" s="125" t="s">
        <v>94</v>
      </c>
      <c r="B1" s="126"/>
      <c r="C1" s="126"/>
      <c r="D1" s="126"/>
      <c r="E1" s="126"/>
      <c r="F1" s="155"/>
      <c r="G1" s="163" t="s">
        <v>91</v>
      </c>
      <c r="H1" s="161"/>
      <c r="I1" s="160" t="s">
        <v>91</v>
      </c>
      <c r="J1" s="161"/>
      <c r="K1" s="160" t="s">
        <v>91</v>
      </c>
      <c r="L1" s="162"/>
    </row>
    <row r="2" spans="1:12" s="14" customFormat="1" ht="35.35" customHeight="1" thickBot="1" x14ac:dyDescent="0.35">
      <c r="A2" s="138"/>
      <c r="B2" s="139"/>
      <c r="C2" s="139"/>
      <c r="D2" s="139"/>
      <c r="E2" s="139"/>
      <c r="F2" s="156"/>
      <c r="G2" s="157" t="s">
        <v>80</v>
      </c>
      <c r="H2" s="151"/>
      <c r="I2" s="150" t="s">
        <v>81</v>
      </c>
      <c r="J2" s="150"/>
      <c r="K2" s="158" t="s">
        <v>85</v>
      </c>
      <c r="L2" s="159"/>
    </row>
    <row r="3" spans="1:12" s="14" customFormat="1" ht="32.75" customHeight="1" thickBot="1" x14ac:dyDescent="0.35">
      <c r="A3" s="52" t="s">
        <v>1</v>
      </c>
      <c r="B3" s="53" t="s">
        <v>3</v>
      </c>
      <c r="C3" s="55" t="s">
        <v>63</v>
      </c>
      <c r="D3" s="55" t="s">
        <v>2</v>
      </c>
      <c r="E3" s="55" t="s">
        <v>120</v>
      </c>
      <c r="F3" s="54" t="s">
        <v>147</v>
      </c>
      <c r="G3" s="50" t="s">
        <v>75</v>
      </c>
      <c r="H3" s="28" t="s">
        <v>76</v>
      </c>
      <c r="I3" s="28" t="s">
        <v>75</v>
      </c>
      <c r="J3" s="28" t="s">
        <v>76</v>
      </c>
      <c r="K3" s="28" t="s">
        <v>75</v>
      </c>
      <c r="L3" s="29" t="s">
        <v>76</v>
      </c>
    </row>
    <row r="4" spans="1:12" x14ac:dyDescent="0.3">
      <c r="A4" s="110" t="s">
        <v>21</v>
      </c>
      <c r="B4" s="111" t="s">
        <v>149</v>
      </c>
      <c r="C4" s="166">
        <v>1</v>
      </c>
      <c r="D4" s="166">
        <f>SUM(G4,I4,K4)</f>
        <v>90</v>
      </c>
      <c r="E4" s="167">
        <f>SUM(H4+J4+L4)</f>
        <v>8.7719907407407413E-2</v>
      </c>
      <c r="F4" s="113">
        <f>COUNT(G4,I4,K4)</f>
        <v>3</v>
      </c>
      <c r="G4" s="168">
        <v>30</v>
      </c>
      <c r="H4" s="169">
        <v>2.4930555555555553E-2</v>
      </c>
      <c r="I4" s="170">
        <v>30</v>
      </c>
      <c r="J4" s="171">
        <v>2.8715277777777781E-2</v>
      </c>
      <c r="K4" s="170">
        <v>30</v>
      </c>
      <c r="L4" s="172">
        <v>3.4074074074074076E-2</v>
      </c>
    </row>
    <row r="5" spans="1:12" x14ac:dyDescent="0.3">
      <c r="A5" s="200" t="s">
        <v>40</v>
      </c>
      <c r="B5" s="201" t="s">
        <v>149</v>
      </c>
      <c r="C5" s="213">
        <v>2</v>
      </c>
      <c r="D5" s="213">
        <f>SUM(G5,I5,K5)</f>
        <v>85</v>
      </c>
      <c r="E5" s="221">
        <f>SUM(H5+J5+L5)</f>
        <v>0.10018518518518518</v>
      </c>
      <c r="F5" s="222">
        <f>COUNT(G5,I5,K5)</f>
        <v>3</v>
      </c>
      <c r="G5" s="211">
        <v>28</v>
      </c>
      <c r="H5" s="214">
        <v>2.9062500000000002E-2</v>
      </c>
      <c r="I5" s="202">
        <v>28</v>
      </c>
      <c r="J5" s="212">
        <v>3.4999999999999996E-2</v>
      </c>
      <c r="K5" s="202">
        <v>29</v>
      </c>
      <c r="L5" s="215">
        <v>3.6122685185185181E-2</v>
      </c>
    </row>
    <row r="6" spans="1:12" x14ac:dyDescent="0.3">
      <c r="A6" s="200" t="s">
        <v>101</v>
      </c>
      <c r="B6" s="201" t="s">
        <v>149</v>
      </c>
      <c r="C6" s="213">
        <v>3</v>
      </c>
      <c r="D6" s="213">
        <f>SUM(G6,I6,K6)</f>
        <v>85</v>
      </c>
      <c r="E6" s="221">
        <f>SUM(H6+J6+L6)</f>
        <v>9.7847222222222224E-2</v>
      </c>
      <c r="F6" s="222">
        <f>COUNT(G6,I6,K6)</f>
        <v>3</v>
      </c>
      <c r="G6" s="211">
        <v>29</v>
      </c>
      <c r="H6" s="214">
        <v>2.6365740740740742E-2</v>
      </c>
      <c r="I6" s="202">
        <v>29</v>
      </c>
      <c r="J6" s="212">
        <v>3.0844907407407404E-2</v>
      </c>
      <c r="K6" s="202">
        <v>27</v>
      </c>
      <c r="L6" s="215">
        <v>4.0636574074074075E-2</v>
      </c>
    </row>
    <row r="7" spans="1:12" x14ac:dyDescent="0.3">
      <c r="A7" s="24" t="s">
        <v>45</v>
      </c>
      <c r="B7" s="9" t="s">
        <v>149</v>
      </c>
      <c r="C7" s="31" t="s">
        <v>146</v>
      </c>
      <c r="D7" s="31">
        <f>SUM(G7,I7,K7)</f>
        <v>55</v>
      </c>
      <c r="E7" s="80">
        <f>SUM(H7+J7+L7)</f>
        <v>7.4398148148148144E-2</v>
      </c>
      <c r="F7" s="51">
        <f>COUNT(G7,I7,K7)</f>
        <v>2</v>
      </c>
      <c r="G7" s="22">
        <v>27</v>
      </c>
      <c r="H7" s="45">
        <v>3.4675925925925923E-2</v>
      </c>
      <c r="I7" s="8"/>
      <c r="J7" s="8"/>
      <c r="K7" s="8">
        <v>28</v>
      </c>
      <c r="L7" s="74">
        <v>3.9722222222222221E-2</v>
      </c>
    </row>
    <row r="8" spans="1:12" x14ac:dyDescent="0.3">
      <c r="A8" s="81" t="s">
        <v>42</v>
      </c>
      <c r="B8" s="72" t="s">
        <v>70</v>
      </c>
      <c r="C8" s="102">
        <v>1</v>
      </c>
      <c r="D8" s="102">
        <f>SUM(G8,I8,K8)</f>
        <v>87</v>
      </c>
      <c r="E8" s="173">
        <f>SUM(H8+J8+L8)</f>
        <v>0.10263888888888889</v>
      </c>
      <c r="F8" s="113">
        <f>COUNT(G8,I8,K8)</f>
        <v>3</v>
      </c>
      <c r="G8" s="105">
        <v>29</v>
      </c>
      <c r="H8" s="106">
        <v>2.9652777777777778E-2</v>
      </c>
      <c r="I8" s="107">
        <v>29</v>
      </c>
      <c r="J8" s="108">
        <v>3.2928240740740737E-2</v>
      </c>
      <c r="K8" s="107">
        <v>29</v>
      </c>
      <c r="L8" s="109">
        <v>4.0057870370370369E-2</v>
      </c>
    </row>
    <row r="9" spans="1:12" x14ac:dyDescent="0.3">
      <c r="A9" s="200" t="s">
        <v>39</v>
      </c>
      <c r="B9" s="201" t="s">
        <v>70</v>
      </c>
      <c r="C9" s="213">
        <v>2</v>
      </c>
      <c r="D9" s="213">
        <f>SUM(G9,I9,K9)</f>
        <v>86</v>
      </c>
      <c r="E9" s="221">
        <f>SUM(H9+J9+L9)</f>
        <v>0.10811342592592593</v>
      </c>
      <c r="F9" s="222">
        <f>COUNT(G9,I9,K9)</f>
        <v>3</v>
      </c>
      <c r="G9" s="211">
        <v>30</v>
      </c>
      <c r="H9" s="214">
        <v>2.8900462962962961E-2</v>
      </c>
      <c r="I9" s="202">
        <v>28</v>
      </c>
      <c r="J9" s="212">
        <v>3.3298611111111112E-2</v>
      </c>
      <c r="K9" s="202">
        <v>28</v>
      </c>
      <c r="L9" s="215">
        <v>4.5914351851851852E-2</v>
      </c>
    </row>
    <row r="10" spans="1:12" x14ac:dyDescent="0.3">
      <c r="A10" s="200" t="s">
        <v>48</v>
      </c>
      <c r="B10" s="201" t="s">
        <v>70</v>
      </c>
      <c r="C10" s="213">
        <v>3</v>
      </c>
      <c r="D10" s="213">
        <f>SUM(G10,I10,K10)</f>
        <v>80</v>
      </c>
      <c r="E10" s="221">
        <f>SUM(H10+J10+L10)</f>
        <v>0.11450231481481482</v>
      </c>
      <c r="F10" s="222">
        <f>COUNT(G10,I10,K10)</f>
        <v>3</v>
      </c>
      <c r="G10" s="211">
        <v>28</v>
      </c>
      <c r="H10" s="214">
        <v>3.0000000000000002E-2</v>
      </c>
      <c r="I10" s="202">
        <v>27</v>
      </c>
      <c r="J10" s="212">
        <v>3.4872685185185187E-2</v>
      </c>
      <c r="K10" s="202">
        <v>25</v>
      </c>
      <c r="L10" s="215">
        <v>4.9629629629629635E-2</v>
      </c>
    </row>
    <row r="11" spans="1:12" x14ac:dyDescent="0.3">
      <c r="A11" s="200" t="s">
        <v>126</v>
      </c>
      <c r="B11" s="201" t="s">
        <v>70</v>
      </c>
      <c r="C11" s="213">
        <v>4</v>
      </c>
      <c r="D11" s="213">
        <f>SUM(G11,I11,K11)</f>
        <v>79</v>
      </c>
      <c r="E11" s="221">
        <f>SUM(H11+J11+L11)</f>
        <v>0.11445601851851853</v>
      </c>
      <c r="F11" s="222">
        <f>COUNT(G11,I11,K11)</f>
        <v>3</v>
      </c>
      <c r="G11" s="211">
        <v>27</v>
      </c>
      <c r="H11" s="214">
        <v>3.0659722222222224E-2</v>
      </c>
      <c r="I11" s="202">
        <v>26</v>
      </c>
      <c r="J11" s="212">
        <v>3.5011574074074077E-2</v>
      </c>
      <c r="K11" s="202">
        <v>26</v>
      </c>
      <c r="L11" s="215">
        <v>4.8784722222222222E-2</v>
      </c>
    </row>
    <row r="12" spans="1:12" x14ac:dyDescent="0.3">
      <c r="A12" s="200" t="s">
        <v>57</v>
      </c>
      <c r="B12" s="201" t="s">
        <v>70</v>
      </c>
      <c r="C12" s="213">
        <v>5</v>
      </c>
      <c r="D12" s="213">
        <f>SUM(G12,I12,K12)</f>
        <v>78</v>
      </c>
      <c r="E12" s="221">
        <f>SUM(H12+J12+L12)</f>
        <v>0.11545138888888887</v>
      </c>
      <c r="F12" s="222">
        <f>COUNT(G12,I12,K12)</f>
        <v>3</v>
      </c>
      <c r="G12" s="211">
        <v>26</v>
      </c>
      <c r="H12" s="214">
        <v>3.2407407407407406E-2</v>
      </c>
      <c r="I12" s="202">
        <v>25</v>
      </c>
      <c r="J12" s="212">
        <v>3.636574074074074E-2</v>
      </c>
      <c r="K12" s="202">
        <v>27</v>
      </c>
      <c r="L12" s="215">
        <v>4.6678240740740735E-2</v>
      </c>
    </row>
    <row r="13" spans="1:12" x14ac:dyDescent="0.3">
      <c r="A13" s="200" t="s">
        <v>117</v>
      </c>
      <c r="B13" s="201" t="s">
        <v>70</v>
      </c>
      <c r="C13" s="213">
        <v>6</v>
      </c>
      <c r="D13" s="213">
        <f>SUM(G13,I13,K13)</f>
        <v>72</v>
      </c>
      <c r="E13" s="221">
        <f>SUM(H13+J13+L13)</f>
        <v>0.15833333333333333</v>
      </c>
      <c r="F13" s="222">
        <f>COUNT(G13,I13,K13)</f>
        <v>3</v>
      </c>
      <c r="G13" s="211">
        <v>25</v>
      </c>
      <c r="H13" s="214">
        <v>3.6967592592592594E-2</v>
      </c>
      <c r="I13" s="202">
        <v>24</v>
      </c>
      <c r="J13" s="212">
        <v>4.4733796296296292E-2</v>
      </c>
      <c r="K13" s="202">
        <v>23</v>
      </c>
      <c r="L13" s="215">
        <v>7.6631944444444447E-2</v>
      </c>
    </row>
    <row r="14" spans="1:12" x14ac:dyDescent="0.3">
      <c r="A14" s="24" t="s">
        <v>116</v>
      </c>
      <c r="B14" s="9" t="s">
        <v>70</v>
      </c>
      <c r="C14" s="31" t="s">
        <v>146</v>
      </c>
      <c r="D14" s="31">
        <f>SUM(G14,I14,K14)</f>
        <v>30</v>
      </c>
      <c r="E14" s="80">
        <f>SUM(H14+J14+L14)</f>
        <v>3.8981481481481485E-2</v>
      </c>
      <c r="F14" s="51">
        <f>COUNT(G14,I14,K14)</f>
        <v>1</v>
      </c>
      <c r="G14" s="22"/>
      <c r="H14" s="45"/>
      <c r="I14" s="8"/>
      <c r="J14" s="38"/>
      <c r="K14" s="8">
        <v>30</v>
      </c>
      <c r="L14" s="74">
        <v>3.8981481481481485E-2</v>
      </c>
    </row>
    <row r="15" spans="1:12" x14ac:dyDescent="0.3">
      <c r="A15" s="24" t="s">
        <v>99</v>
      </c>
      <c r="B15" s="9" t="s">
        <v>70</v>
      </c>
      <c r="C15" s="31" t="s">
        <v>146</v>
      </c>
      <c r="D15" s="31">
        <f>SUM(G15,I15,K15)</f>
        <v>30</v>
      </c>
      <c r="E15" s="80">
        <f>SUM(H15+J15+L15)</f>
        <v>2.9062500000000002E-2</v>
      </c>
      <c r="F15" s="51">
        <f>COUNT(G15,I15,K15)</f>
        <v>1</v>
      </c>
      <c r="G15" s="22"/>
      <c r="H15" s="45"/>
      <c r="I15" s="8">
        <v>30</v>
      </c>
      <c r="J15" s="38">
        <v>2.9062500000000002E-2</v>
      </c>
      <c r="K15" s="8"/>
      <c r="L15" s="5"/>
    </row>
    <row r="16" spans="1:12" x14ac:dyDescent="0.3">
      <c r="A16" s="24" t="s">
        <v>31</v>
      </c>
      <c r="B16" s="9" t="s">
        <v>70</v>
      </c>
      <c r="C16" s="31" t="s">
        <v>146</v>
      </c>
      <c r="D16" s="31">
        <f>SUM(G16,I16,K16)</f>
        <v>24</v>
      </c>
      <c r="E16" s="80">
        <f>SUM(H16+J16+L16)</f>
        <v>5.5486111111111104E-2</v>
      </c>
      <c r="F16" s="51">
        <f>COUNT(G16,I16,K16)</f>
        <v>1</v>
      </c>
      <c r="G16" s="22"/>
      <c r="H16" s="45"/>
      <c r="I16" s="8"/>
      <c r="J16" s="8"/>
      <c r="K16" s="8">
        <v>24</v>
      </c>
      <c r="L16" s="74">
        <v>5.5486111111111104E-2</v>
      </c>
    </row>
    <row r="17" spans="1:12" x14ac:dyDescent="0.3">
      <c r="A17" s="24" t="s">
        <v>58</v>
      </c>
      <c r="B17" s="9" t="s">
        <v>70</v>
      </c>
      <c r="C17" s="31" t="s">
        <v>146</v>
      </c>
      <c r="D17" s="31">
        <f>SUM(G17,I17,K17)</f>
        <v>24</v>
      </c>
      <c r="E17" s="80">
        <f>SUM(H17+J17+L17)</f>
        <v>3.78587962962963E-2</v>
      </c>
      <c r="F17" s="51">
        <f>COUNT(G17,I17,K17)</f>
        <v>1</v>
      </c>
      <c r="G17" s="22">
        <v>24</v>
      </c>
      <c r="H17" s="45">
        <v>3.78587962962963E-2</v>
      </c>
      <c r="I17" s="8"/>
      <c r="J17" s="8"/>
      <c r="K17" s="8"/>
      <c r="L17" s="5"/>
    </row>
    <row r="18" spans="1:12" x14ac:dyDescent="0.3">
      <c r="A18" s="81" t="s">
        <v>34</v>
      </c>
      <c r="B18" s="72" t="s">
        <v>71</v>
      </c>
      <c r="C18" s="102">
        <v>1</v>
      </c>
      <c r="D18" s="102">
        <f>SUM(G18,I18,K18)</f>
        <v>88</v>
      </c>
      <c r="E18" s="173">
        <f>SUM(H18+J18+L18)</f>
        <v>9.857638888888888E-2</v>
      </c>
      <c r="F18" s="113">
        <f>COUNT(G18,I18,K18)</f>
        <v>3</v>
      </c>
      <c r="G18" s="105">
        <v>29</v>
      </c>
      <c r="H18" s="106">
        <v>2.6805555555555555E-2</v>
      </c>
      <c r="I18" s="107">
        <v>29</v>
      </c>
      <c r="J18" s="108">
        <v>3.2499999999999994E-2</v>
      </c>
      <c r="K18" s="107">
        <v>30</v>
      </c>
      <c r="L18" s="109">
        <v>3.9270833333333331E-2</v>
      </c>
    </row>
    <row r="19" spans="1:12" x14ac:dyDescent="0.3">
      <c r="A19" s="200" t="s">
        <v>134</v>
      </c>
      <c r="B19" s="201" t="s">
        <v>71</v>
      </c>
      <c r="C19" s="213">
        <v>2</v>
      </c>
      <c r="D19" s="213">
        <f>SUM(G19,I19,K19)</f>
        <v>84</v>
      </c>
      <c r="E19" s="221">
        <f>SUM(H19+J19+L19)</f>
        <v>0.1095949074074074</v>
      </c>
      <c r="F19" s="222">
        <f>COUNT(G19,I19,K19)</f>
        <v>3</v>
      </c>
      <c r="G19" s="211">
        <v>27</v>
      </c>
      <c r="H19" s="214">
        <v>3.1041666666666665E-2</v>
      </c>
      <c r="I19" s="202">
        <v>28</v>
      </c>
      <c r="J19" s="212">
        <v>3.605324074074074E-2</v>
      </c>
      <c r="K19" s="202">
        <v>29</v>
      </c>
      <c r="L19" s="215">
        <v>4.2500000000000003E-2</v>
      </c>
    </row>
    <row r="20" spans="1:12" x14ac:dyDescent="0.3">
      <c r="A20" s="200" t="s">
        <v>97</v>
      </c>
      <c r="B20" s="201" t="s">
        <v>71</v>
      </c>
      <c r="C20" s="213">
        <v>3</v>
      </c>
      <c r="D20" s="213">
        <f>SUM(G20,I20,K20)</f>
        <v>78</v>
      </c>
      <c r="E20" s="221">
        <f>SUM(H20+J20+L20)</f>
        <v>0.12331018518518519</v>
      </c>
      <c r="F20" s="222">
        <f>COUNT(G20,I20,K20)</f>
        <v>3</v>
      </c>
      <c r="G20" s="211">
        <v>28</v>
      </c>
      <c r="H20" s="214">
        <v>3.0428240740740742E-2</v>
      </c>
      <c r="I20" s="202">
        <v>27</v>
      </c>
      <c r="J20" s="212">
        <v>3.7002314814814814E-2</v>
      </c>
      <c r="K20" s="202">
        <v>23</v>
      </c>
      <c r="L20" s="215">
        <v>5.5879629629629633E-2</v>
      </c>
    </row>
    <row r="21" spans="1:12" x14ac:dyDescent="0.3">
      <c r="A21" s="200" t="s">
        <v>54</v>
      </c>
      <c r="B21" s="201" t="s">
        <v>71</v>
      </c>
      <c r="C21" s="213">
        <v>4</v>
      </c>
      <c r="D21" s="213">
        <f>SUM(G21,I21,K21)</f>
        <v>73</v>
      </c>
      <c r="E21" s="221">
        <f>SUM(H21+J21+L21)</f>
        <v>0.12135416666666668</v>
      </c>
      <c r="F21" s="222">
        <f>COUNT(G21,I21,K21)</f>
        <v>3</v>
      </c>
      <c r="G21" s="211">
        <v>22</v>
      </c>
      <c r="H21" s="214">
        <v>3.3391203703703708E-2</v>
      </c>
      <c r="I21" s="202">
        <v>24</v>
      </c>
      <c r="J21" s="212">
        <v>3.8692129629629632E-2</v>
      </c>
      <c r="K21" s="202">
        <v>27</v>
      </c>
      <c r="L21" s="215">
        <v>4.927083333333334E-2</v>
      </c>
    </row>
    <row r="22" spans="1:12" x14ac:dyDescent="0.3">
      <c r="A22" s="200" t="s">
        <v>132</v>
      </c>
      <c r="B22" s="201" t="s">
        <v>71</v>
      </c>
      <c r="C22" s="213">
        <v>5</v>
      </c>
      <c r="D22" s="213">
        <f>SUM(G22,I22,K22)</f>
        <v>71</v>
      </c>
      <c r="E22" s="221">
        <f>SUM(H22+J22+L22)</f>
        <v>0.12137731481481481</v>
      </c>
      <c r="F22" s="222">
        <f>COUNT(G22,I22,K22)</f>
        <v>3</v>
      </c>
      <c r="G22" s="211">
        <v>22</v>
      </c>
      <c r="H22" s="214">
        <v>3.3391203703703708E-2</v>
      </c>
      <c r="I22" s="202">
        <v>23</v>
      </c>
      <c r="J22" s="212">
        <v>3.8703703703703705E-2</v>
      </c>
      <c r="K22" s="202">
        <v>26</v>
      </c>
      <c r="L22" s="215">
        <v>4.9282407407407407E-2</v>
      </c>
    </row>
    <row r="23" spans="1:12" x14ac:dyDescent="0.3">
      <c r="A23" s="200" t="s">
        <v>51</v>
      </c>
      <c r="B23" s="201" t="s">
        <v>71</v>
      </c>
      <c r="C23" s="213">
        <v>6</v>
      </c>
      <c r="D23" s="213">
        <f>SUM(G23,I23,K23)</f>
        <v>71</v>
      </c>
      <c r="E23" s="221">
        <f>SUM(H23+J23+L23)</f>
        <v>0.12300925925925926</v>
      </c>
      <c r="F23" s="222">
        <f>COUNT(G23,I23,K23)</f>
        <v>3</v>
      </c>
      <c r="G23" s="211">
        <v>20</v>
      </c>
      <c r="H23" s="214">
        <v>3.5266203703703702E-2</v>
      </c>
      <c r="I23" s="202">
        <v>26</v>
      </c>
      <c r="J23" s="212">
        <v>3.7939814814814815E-2</v>
      </c>
      <c r="K23" s="202">
        <v>25</v>
      </c>
      <c r="L23" s="215">
        <v>4.9803240740740738E-2</v>
      </c>
    </row>
    <row r="24" spans="1:12" x14ac:dyDescent="0.3">
      <c r="A24" s="200" t="s">
        <v>41</v>
      </c>
      <c r="B24" s="201" t="s">
        <v>71</v>
      </c>
      <c r="C24" s="213">
        <v>7</v>
      </c>
      <c r="D24" s="213">
        <f>SUM(G24,I24,K24)</f>
        <v>70</v>
      </c>
      <c r="E24" s="221">
        <f>SUM(H24+J24+L24)</f>
        <v>0.12354166666666666</v>
      </c>
      <c r="F24" s="222">
        <f>COUNT(G24,I24,K24)</f>
        <v>3</v>
      </c>
      <c r="G24" s="211">
        <v>21</v>
      </c>
      <c r="H24" s="214">
        <v>3.5208333333333335E-2</v>
      </c>
      <c r="I24" s="202">
        <v>25</v>
      </c>
      <c r="J24" s="212">
        <v>3.8101851851851852E-2</v>
      </c>
      <c r="K24" s="202">
        <v>24</v>
      </c>
      <c r="L24" s="215">
        <v>5.0231481481481481E-2</v>
      </c>
    </row>
    <row r="25" spans="1:12" x14ac:dyDescent="0.3">
      <c r="A25" s="24" t="s">
        <v>118</v>
      </c>
      <c r="B25" s="9" t="s">
        <v>71</v>
      </c>
      <c r="C25" s="31" t="s">
        <v>146</v>
      </c>
      <c r="D25" s="31">
        <f>SUM(G25,I25,K25)</f>
        <v>60</v>
      </c>
      <c r="E25" s="80">
        <f>SUM(H25+J25+L25)</f>
        <v>5.6226851851851854E-2</v>
      </c>
      <c r="F25" s="51">
        <f>COUNT(G25,I25,K25)</f>
        <v>2</v>
      </c>
      <c r="G25" s="22">
        <v>30</v>
      </c>
      <c r="H25" s="45">
        <v>2.6041666666666668E-2</v>
      </c>
      <c r="I25" s="8">
        <v>30</v>
      </c>
      <c r="J25" s="38">
        <v>3.0185185185185186E-2</v>
      </c>
      <c r="K25" s="8"/>
      <c r="L25" s="5"/>
    </row>
    <row r="26" spans="1:12" x14ac:dyDescent="0.3">
      <c r="A26" s="24" t="s">
        <v>119</v>
      </c>
      <c r="B26" s="9" t="s">
        <v>71</v>
      </c>
      <c r="C26" s="31" t="s">
        <v>146</v>
      </c>
      <c r="D26" s="31">
        <f>SUM(G26,I26,K26)</f>
        <v>28</v>
      </c>
      <c r="E26" s="80">
        <f>SUM(H26+J26+L26)</f>
        <v>4.8784722222222222E-2</v>
      </c>
      <c r="F26" s="51">
        <f>COUNT(G26,I26,K26)</f>
        <v>1</v>
      </c>
      <c r="G26" s="22"/>
      <c r="H26" s="45"/>
      <c r="I26" s="8"/>
      <c r="J26" s="38"/>
      <c r="K26" s="8">
        <v>28</v>
      </c>
      <c r="L26" s="74">
        <v>4.8784722222222222E-2</v>
      </c>
    </row>
    <row r="27" spans="1:12" x14ac:dyDescent="0.3">
      <c r="A27" s="24" t="s">
        <v>47</v>
      </c>
      <c r="B27" s="9" t="s">
        <v>71</v>
      </c>
      <c r="C27" s="31" t="s">
        <v>146</v>
      </c>
      <c r="D27" s="31">
        <f>SUM(G27,I27,K27)</f>
        <v>26</v>
      </c>
      <c r="E27" s="80">
        <f>SUM(H27+J27+L27)</f>
        <v>3.1122685185185187E-2</v>
      </c>
      <c r="F27" s="51">
        <f>COUNT(G27,I27,K27)</f>
        <v>1</v>
      </c>
      <c r="G27" s="22">
        <v>26</v>
      </c>
      <c r="H27" s="45">
        <v>3.1122685185185187E-2</v>
      </c>
      <c r="I27" s="8"/>
      <c r="J27" s="8"/>
      <c r="K27" s="8"/>
      <c r="L27" s="5"/>
    </row>
    <row r="28" spans="1:12" x14ac:dyDescent="0.3">
      <c r="A28" s="24" t="s">
        <v>114</v>
      </c>
      <c r="B28" s="9" t="s">
        <v>71</v>
      </c>
      <c r="C28" s="31" t="s">
        <v>146</v>
      </c>
      <c r="D28" s="31">
        <f>SUM(G28,I28,K28)</f>
        <v>25</v>
      </c>
      <c r="E28" s="80">
        <f>SUM(H28+J28+L28)</f>
        <v>3.15625E-2</v>
      </c>
      <c r="F28" s="51">
        <f>COUNT(G28,I28,K28)</f>
        <v>1</v>
      </c>
      <c r="G28" s="22">
        <v>25</v>
      </c>
      <c r="H28" s="45">
        <v>3.15625E-2</v>
      </c>
      <c r="I28" s="8"/>
      <c r="J28" s="8"/>
      <c r="K28" s="8"/>
      <c r="L28" s="5"/>
    </row>
    <row r="29" spans="1:12" x14ac:dyDescent="0.3">
      <c r="A29" s="24" t="s">
        <v>106</v>
      </c>
      <c r="B29" s="9" t="s">
        <v>71</v>
      </c>
      <c r="C29" s="31" t="s">
        <v>146</v>
      </c>
      <c r="D29" s="31">
        <f>SUM(G29,I29,K29)</f>
        <v>24</v>
      </c>
      <c r="E29" s="80">
        <f>SUM(H29+J29+L29)</f>
        <v>3.1597222222222221E-2</v>
      </c>
      <c r="F29" s="51">
        <f>COUNT(G29,I29,K29)</f>
        <v>1</v>
      </c>
      <c r="G29" s="22">
        <v>24</v>
      </c>
      <c r="H29" s="45">
        <v>3.1597222222222221E-2</v>
      </c>
      <c r="I29" s="8"/>
      <c r="J29" s="8"/>
      <c r="K29" s="8"/>
      <c r="L29" s="5"/>
    </row>
    <row r="30" spans="1:12" ht="15.75" customHeight="1" x14ac:dyDescent="0.3">
      <c r="A30" s="24" t="s">
        <v>55</v>
      </c>
      <c r="B30" s="9" t="s">
        <v>71</v>
      </c>
      <c r="C30" s="31" t="s">
        <v>146</v>
      </c>
      <c r="D30" s="31">
        <f>SUM(G30,I30,K30)</f>
        <v>23</v>
      </c>
      <c r="E30" s="80">
        <f>SUM(H30+J30+L30)</f>
        <v>3.2511574074074075E-2</v>
      </c>
      <c r="F30" s="51">
        <f>COUNT(G30,I30,K30)</f>
        <v>1</v>
      </c>
      <c r="G30" s="22">
        <v>23</v>
      </c>
      <c r="H30" s="45">
        <v>3.2511574074074075E-2</v>
      </c>
      <c r="I30" s="8"/>
      <c r="J30" s="8"/>
      <c r="K30" s="8"/>
      <c r="L30" s="5"/>
    </row>
    <row r="31" spans="1:12" ht="15.75" customHeight="1" x14ac:dyDescent="0.3">
      <c r="A31" s="24" t="s">
        <v>110</v>
      </c>
      <c r="B31" s="9" t="s">
        <v>71</v>
      </c>
      <c r="C31" s="31" t="s">
        <v>146</v>
      </c>
      <c r="D31" s="31">
        <f>SUM(G31,I31,K31)</f>
        <v>22</v>
      </c>
      <c r="E31" s="80">
        <f>SUM(H31+J31+L31)</f>
        <v>6.4317129629629641E-2</v>
      </c>
      <c r="F31" s="51">
        <f>COUNT(G31,I31,K31)</f>
        <v>1</v>
      </c>
      <c r="G31" s="22"/>
      <c r="H31" s="45"/>
      <c r="I31" s="8"/>
      <c r="J31" s="38"/>
      <c r="K31" s="8">
        <v>22</v>
      </c>
      <c r="L31" s="74">
        <v>6.4317129629629641E-2</v>
      </c>
    </row>
    <row r="32" spans="1:12" x14ac:dyDescent="0.3">
      <c r="A32" s="81" t="s">
        <v>52</v>
      </c>
      <c r="B32" s="72" t="s">
        <v>72</v>
      </c>
      <c r="C32" s="102">
        <v>1</v>
      </c>
      <c r="D32" s="102">
        <f>SUM(G32,I32,K32)</f>
        <v>90</v>
      </c>
      <c r="E32" s="173">
        <f>SUM(H32+J32+L32)</f>
        <v>0.11516203703703703</v>
      </c>
      <c r="F32" s="113">
        <f>COUNT(G32,I32,K32)</f>
        <v>3</v>
      </c>
      <c r="G32" s="105">
        <v>30</v>
      </c>
      <c r="H32" s="106">
        <v>3.1412037037037037E-2</v>
      </c>
      <c r="I32" s="107">
        <v>30</v>
      </c>
      <c r="J32" s="108">
        <v>3.7384259259259263E-2</v>
      </c>
      <c r="K32" s="107">
        <v>30</v>
      </c>
      <c r="L32" s="109">
        <v>4.6365740740740742E-2</v>
      </c>
    </row>
    <row r="33" spans="1:12" x14ac:dyDescent="0.3">
      <c r="A33" s="81" t="s">
        <v>56</v>
      </c>
      <c r="B33" s="72" t="s">
        <v>73</v>
      </c>
      <c r="C33" s="102">
        <v>1</v>
      </c>
      <c r="D33" s="102">
        <f>SUM(G33,I33,K33)</f>
        <v>90</v>
      </c>
      <c r="E33" s="173">
        <f>SUM(H33+J33+L33)</f>
        <v>0.11633101851851851</v>
      </c>
      <c r="F33" s="113">
        <f>COUNT(G33,I33,K33)</f>
        <v>3</v>
      </c>
      <c r="G33" s="105">
        <v>30</v>
      </c>
      <c r="H33" s="106">
        <v>3.3252314814814811E-2</v>
      </c>
      <c r="I33" s="107">
        <v>30</v>
      </c>
      <c r="J33" s="108">
        <v>3.7569444444444447E-2</v>
      </c>
      <c r="K33" s="107">
        <v>30</v>
      </c>
      <c r="L33" s="109">
        <v>4.5509259259259256E-2</v>
      </c>
    </row>
    <row r="34" spans="1:12" x14ac:dyDescent="0.3">
      <c r="A34" s="81" t="s">
        <v>4</v>
      </c>
      <c r="B34" s="72" t="s">
        <v>150</v>
      </c>
      <c r="C34" s="102">
        <v>1</v>
      </c>
      <c r="D34" s="102">
        <f>SUM(G34,I34,K34)</f>
        <v>85</v>
      </c>
      <c r="E34" s="173">
        <f>SUM(H34+J34+L34)</f>
        <v>7.2650462962962958E-2</v>
      </c>
      <c r="F34" s="113">
        <f>COUNT(G34,I34,K34)</f>
        <v>3</v>
      </c>
      <c r="G34" s="105">
        <v>26</v>
      </c>
      <c r="H34" s="106">
        <v>2.0879629629629626E-2</v>
      </c>
      <c r="I34" s="107">
        <v>29</v>
      </c>
      <c r="J34" s="108">
        <v>2.4166666666666666E-2</v>
      </c>
      <c r="K34" s="107">
        <v>30</v>
      </c>
      <c r="L34" s="109">
        <v>2.7604166666666666E-2</v>
      </c>
    </row>
    <row r="35" spans="1:12" x14ac:dyDescent="0.3">
      <c r="A35" s="200" t="s">
        <v>100</v>
      </c>
      <c r="B35" s="201" t="s">
        <v>150</v>
      </c>
      <c r="C35" s="213">
        <v>2</v>
      </c>
      <c r="D35" s="213">
        <f>SUM(G35,I35,K35)</f>
        <v>82</v>
      </c>
      <c r="E35" s="221">
        <f>SUM(H35+J35+L35)</f>
        <v>7.7500000000000013E-2</v>
      </c>
      <c r="F35" s="222">
        <f>COUNT(G35,I35,K35)</f>
        <v>3</v>
      </c>
      <c r="G35" s="211">
        <v>25</v>
      </c>
      <c r="H35" s="214">
        <v>2.146990740740741E-2</v>
      </c>
      <c r="I35" s="202">
        <v>30</v>
      </c>
      <c r="J35" s="212">
        <v>2.3796296296296298E-2</v>
      </c>
      <c r="K35" s="202">
        <v>27</v>
      </c>
      <c r="L35" s="215">
        <v>3.2233796296296295E-2</v>
      </c>
    </row>
    <row r="36" spans="1:12" x14ac:dyDescent="0.3">
      <c r="A36" s="200" t="s">
        <v>102</v>
      </c>
      <c r="B36" s="201" t="s">
        <v>150</v>
      </c>
      <c r="C36" s="213">
        <v>3</v>
      </c>
      <c r="D36" s="213">
        <f>SUM(G36,I36,K36)</f>
        <v>77</v>
      </c>
      <c r="E36" s="221">
        <f>SUM(H36+J36+L36)</f>
        <v>7.9120370370370369E-2</v>
      </c>
      <c r="F36" s="222">
        <f>COUNT(G36,I36,K36)</f>
        <v>3</v>
      </c>
      <c r="G36" s="211">
        <v>23</v>
      </c>
      <c r="H36" s="214">
        <v>2.193287037037037E-2</v>
      </c>
      <c r="I36" s="202">
        <v>26</v>
      </c>
      <c r="J36" s="212">
        <v>2.6412037037037036E-2</v>
      </c>
      <c r="K36" s="202">
        <v>28</v>
      </c>
      <c r="L36" s="215">
        <v>3.0775462962962966E-2</v>
      </c>
    </row>
    <row r="37" spans="1:12" x14ac:dyDescent="0.3">
      <c r="A37" s="200" t="s">
        <v>19</v>
      </c>
      <c r="B37" s="201" t="s">
        <v>150</v>
      </c>
      <c r="C37" s="213">
        <v>4</v>
      </c>
      <c r="D37" s="213">
        <f>SUM(G37,I37,K37)</f>
        <v>68</v>
      </c>
      <c r="E37" s="221">
        <f>SUM(H37+J37+L37)</f>
        <v>8.8599537037037046E-2</v>
      </c>
      <c r="F37" s="222">
        <f>COUNT(G37,I37,K37)</f>
        <v>3</v>
      </c>
      <c r="G37" s="211">
        <v>21</v>
      </c>
      <c r="H37" s="214">
        <v>2.4907407407407406E-2</v>
      </c>
      <c r="I37" s="202">
        <v>23</v>
      </c>
      <c r="J37" s="212">
        <v>2.8958333333333336E-2</v>
      </c>
      <c r="K37" s="202">
        <v>24</v>
      </c>
      <c r="L37" s="215">
        <v>3.4733796296296297E-2</v>
      </c>
    </row>
    <row r="38" spans="1:12" x14ac:dyDescent="0.3">
      <c r="A38" s="200" t="s">
        <v>17</v>
      </c>
      <c r="B38" s="201" t="s">
        <v>150</v>
      </c>
      <c r="C38" s="213">
        <v>5</v>
      </c>
      <c r="D38" s="213">
        <f>SUM(G38,I38,K38)</f>
        <v>66</v>
      </c>
      <c r="E38" s="221">
        <f>SUM(H38+J38+L38)</f>
        <v>9.1724537037037035E-2</v>
      </c>
      <c r="F38" s="222">
        <f>COUNT(G38,I38,K38)</f>
        <v>3</v>
      </c>
      <c r="G38" s="211">
        <v>20</v>
      </c>
      <c r="H38" s="214">
        <v>2.494212962962963E-2</v>
      </c>
      <c r="I38" s="202">
        <v>21</v>
      </c>
      <c r="J38" s="212">
        <v>3.3425925925925921E-2</v>
      </c>
      <c r="K38" s="202">
        <v>25</v>
      </c>
      <c r="L38" s="215">
        <v>3.335648148148148E-2</v>
      </c>
    </row>
    <row r="39" spans="1:12" x14ac:dyDescent="0.3">
      <c r="A39" s="200" t="s">
        <v>35</v>
      </c>
      <c r="B39" s="201" t="s">
        <v>150</v>
      </c>
      <c r="C39" s="213">
        <v>6</v>
      </c>
      <c r="D39" s="213">
        <f>SUM(G39,I39,K39)</f>
        <v>64</v>
      </c>
      <c r="E39" s="221">
        <f>SUM(H39+J39+L39)</f>
        <v>0.10151620370370371</v>
      </c>
      <c r="F39" s="222">
        <f>COUNT(G39,I39,K39)</f>
        <v>3</v>
      </c>
      <c r="G39" s="211">
        <v>19</v>
      </c>
      <c r="H39" s="214">
        <v>2.6365740740740742E-2</v>
      </c>
      <c r="I39" s="202">
        <v>22</v>
      </c>
      <c r="J39" s="212">
        <v>3.3287037037037039E-2</v>
      </c>
      <c r="K39" s="202">
        <v>23</v>
      </c>
      <c r="L39" s="215">
        <v>4.1863425925925929E-2</v>
      </c>
    </row>
    <row r="40" spans="1:12" x14ac:dyDescent="0.3">
      <c r="A40" s="24" t="s">
        <v>98</v>
      </c>
      <c r="B40" s="9" t="s">
        <v>150</v>
      </c>
      <c r="C40" s="31" t="s">
        <v>146</v>
      </c>
      <c r="D40" s="31">
        <f>SUM(G40,I40,K40)</f>
        <v>56</v>
      </c>
      <c r="E40" s="80">
        <f>SUM(H40+J40+L40)</f>
        <v>4.5231481481481484E-2</v>
      </c>
      <c r="F40" s="51">
        <f>COUNT(G40,I40,K40)</f>
        <v>2</v>
      </c>
      <c r="G40" s="22">
        <v>28</v>
      </c>
      <c r="H40" s="45">
        <v>2.0706018518518519E-2</v>
      </c>
      <c r="I40" s="8">
        <v>28</v>
      </c>
      <c r="J40" s="38">
        <v>2.4525462962962968E-2</v>
      </c>
      <c r="K40" s="8"/>
      <c r="L40" s="5"/>
    </row>
    <row r="41" spans="1:12" x14ac:dyDescent="0.3">
      <c r="A41" s="24" t="s">
        <v>113</v>
      </c>
      <c r="B41" s="9" t="s">
        <v>150</v>
      </c>
      <c r="C41" s="31" t="s">
        <v>146</v>
      </c>
      <c r="D41" s="31">
        <f>SUM(G41,I41,K41)</f>
        <v>51</v>
      </c>
      <c r="E41" s="80">
        <f>SUM(H41+J41+L41)</f>
        <v>5.2222222222222225E-2</v>
      </c>
      <c r="F41" s="51">
        <f>COUNT(G41,I41,K41)</f>
        <v>2</v>
      </c>
      <c r="G41" s="22">
        <v>22</v>
      </c>
      <c r="H41" s="45">
        <v>2.2094907407407407E-2</v>
      </c>
      <c r="I41" s="8"/>
      <c r="J41" s="8"/>
      <c r="K41" s="8">
        <v>29</v>
      </c>
      <c r="L41" s="74">
        <v>3.0127314814814815E-2</v>
      </c>
    </row>
    <row r="42" spans="1:12" x14ac:dyDescent="0.3">
      <c r="A42" s="24" t="s">
        <v>16</v>
      </c>
      <c r="B42" s="9" t="s">
        <v>150</v>
      </c>
      <c r="C42" s="31" t="s">
        <v>146</v>
      </c>
      <c r="D42" s="31">
        <f>SUM(G42,I42,K42)</f>
        <v>51</v>
      </c>
      <c r="E42" s="80">
        <f>SUM(H42+J42+L42)</f>
        <v>4.7708333333333339E-2</v>
      </c>
      <c r="F42" s="51">
        <f>COUNT(G42,I42,K42)</f>
        <v>2</v>
      </c>
      <c r="G42" s="22">
        <v>24</v>
      </c>
      <c r="H42" s="45">
        <v>2.1770833333333336E-2</v>
      </c>
      <c r="I42" s="8">
        <v>27</v>
      </c>
      <c r="J42" s="38">
        <v>2.5937500000000002E-2</v>
      </c>
      <c r="K42" s="8"/>
      <c r="L42" s="5"/>
    </row>
    <row r="43" spans="1:12" x14ac:dyDescent="0.3">
      <c r="A43" s="24" t="s">
        <v>124</v>
      </c>
      <c r="B43" s="9" t="s">
        <v>150</v>
      </c>
      <c r="C43" s="31" t="s">
        <v>146</v>
      </c>
      <c r="D43" s="31">
        <f>SUM(G43,I43,K43)</f>
        <v>50</v>
      </c>
      <c r="E43" s="80">
        <f>SUM(H43+J43+L43)</f>
        <v>5.9745370370370372E-2</v>
      </c>
      <c r="F43" s="51">
        <f>COUNT(G43,I43,K43)</f>
        <v>2</v>
      </c>
      <c r="G43" s="22"/>
      <c r="H43" s="45"/>
      <c r="I43" s="8">
        <v>24</v>
      </c>
      <c r="J43" s="38">
        <v>2.7083333333333334E-2</v>
      </c>
      <c r="K43" s="8">
        <v>26</v>
      </c>
      <c r="L43" s="74">
        <v>3.2662037037037038E-2</v>
      </c>
    </row>
    <row r="44" spans="1:12" x14ac:dyDescent="0.3">
      <c r="A44" s="24" t="s">
        <v>130</v>
      </c>
      <c r="B44" s="9" t="s">
        <v>150</v>
      </c>
      <c r="C44" s="31" t="s">
        <v>146</v>
      </c>
      <c r="D44" s="31">
        <f>SUM(G44,I44,K44)</f>
        <v>30</v>
      </c>
      <c r="E44" s="80">
        <f>SUM(H44+J44+L44)</f>
        <v>1.8749999999999999E-2</v>
      </c>
      <c r="F44" s="51">
        <f>COUNT(G44,I44,K44)</f>
        <v>1</v>
      </c>
      <c r="G44" s="22">
        <v>30</v>
      </c>
      <c r="H44" s="45">
        <v>1.8749999999999999E-2</v>
      </c>
      <c r="I44" s="8"/>
      <c r="J44" s="8"/>
      <c r="K44" s="8"/>
      <c r="L44" s="5"/>
    </row>
    <row r="45" spans="1:12" x14ac:dyDescent="0.3">
      <c r="A45" s="24" t="s">
        <v>5</v>
      </c>
      <c r="B45" s="9" t="s">
        <v>150</v>
      </c>
      <c r="C45" s="31" t="s">
        <v>146</v>
      </c>
      <c r="D45" s="31">
        <f>SUM(G45,I45,K45)</f>
        <v>29</v>
      </c>
      <c r="E45" s="80">
        <f>SUM(H45+J45+L45)</f>
        <v>2.0370370370370369E-2</v>
      </c>
      <c r="F45" s="51">
        <f>COUNT(G45,I45,K45)</f>
        <v>1</v>
      </c>
      <c r="G45" s="22">
        <v>29</v>
      </c>
      <c r="H45" s="45">
        <v>2.0370370370370369E-2</v>
      </c>
      <c r="I45" s="8"/>
      <c r="J45" s="8"/>
      <c r="K45" s="8"/>
      <c r="L45" s="5"/>
    </row>
    <row r="46" spans="1:12" x14ac:dyDescent="0.3">
      <c r="A46" s="24" t="s">
        <v>7</v>
      </c>
      <c r="B46" s="9" t="s">
        <v>150</v>
      </c>
      <c r="C46" s="31" t="s">
        <v>146</v>
      </c>
      <c r="D46" s="31">
        <f>SUM(G46,I46,K46)</f>
        <v>27</v>
      </c>
      <c r="E46" s="80">
        <f>SUM(H46+J46+L46)</f>
        <v>2.0844907407407406E-2</v>
      </c>
      <c r="F46" s="51">
        <f>COUNT(G46,I46,K46)</f>
        <v>1</v>
      </c>
      <c r="G46" s="22">
        <v>27</v>
      </c>
      <c r="H46" s="45">
        <v>2.0844907407407406E-2</v>
      </c>
      <c r="I46" s="8"/>
      <c r="J46" s="8"/>
      <c r="K46" s="8"/>
      <c r="L46" s="5"/>
    </row>
    <row r="47" spans="1:12" x14ac:dyDescent="0.3">
      <c r="A47" s="24" t="s">
        <v>104</v>
      </c>
      <c r="B47" s="9" t="s">
        <v>150</v>
      </c>
      <c r="C47" s="31" t="s">
        <v>146</v>
      </c>
      <c r="D47" s="31">
        <f>SUM(G47,I47,K47)</f>
        <v>25</v>
      </c>
      <c r="E47" s="80">
        <f>SUM(H47+J47+L47)</f>
        <v>2.6435185185185187E-2</v>
      </c>
      <c r="F47" s="51">
        <f>COUNT(G47,I47,K47)</f>
        <v>1</v>
      </c>
      <c r="G47" s="22"/>
      <c r="H47" s="45"/>
      <c r="I47" s="8">
        <v>25</v>
      </c>
      <c r="J47" s="38">
        <v>2.6435185185185187E-2</v>
      </c>
      <c r="K47" s="8"/>
      <c r="L47" s="5"/>
    </row>
    <row r="48" spans="1:12" x14ac:dyDescent="0.3">
      <c r="A48" s="24" t="s">
        <v>25</v>
      </c>
      <c r="B48" s="9" t="s">
        <v>150</v>
      </c>
      <c r="C48" s="31" t="s">
        <v>146</v>
      </c>
      <c r="D48" s="31">
        <f>SUM(G48,I48,K48)</f>
        <v>18</v>
      </c>
      <c r="E48" s="80">
        <f>SUM(H48+J48+L48)</f>
        <v>3.0486111111111113E-2</v>
      </c>
      <c r="F48" s="51">
        <f>COUNT(G48,I48,K48)</f>
        <v>1</v>
      </c>
      <c r="G48" s="22">
        <v>18</v>
      </c>
      <c r="H48" s="45">
        <v>3.0486111111111113E-2</v>
      </c>
      <c r="I48" s="8"/>
      <c r="J48" s="8"/>
      <c r="K48" s="8"/>
      <c r="L48" s="5"/>
    </row>
    <row r="49" spans="1:12" x14ac:dyDescent="0.3">
      <c r="A49" s="24" t="s">
        <v>43</v>
      </c>
      <c r="B49" s="9" t="s">
        <v>150</v>
      </c>
      <c r="C49" s="31" t="s">
        <v>146</v>
      </c>
      <c r="D49" s="31">
        <f>SUM(G49,I49,K49)</f>
        <v>17</v>
      </c>
      <c r="E49" s="80">
        <f>SUM(H49+J49+L49)</f>
        <v>3.3321759259259259E-2</v>
      </c>
      <c r="F49" s="51">
        <f>COUNT(G49,I49,K49)</f>
        <v>1</v>
      </c>
      <c r="G49" s="22">
        <v>17</v>
      </c>
      <c r="H49" s="45">
        <v>3.3321759259259259E-2</v>
      </c>
      <c r="I49" s="8"/>
      <c r="J49" s="8"/>
      <c r="K49" s="8"/>
      <c r="L49" s="5"/>
    </row>
    <row r="50" spans="1:12" x14ac:dyDescent="0.3">
      <c r="A50" s="81" t="s">
        <v>9</v>
      </c>
      <c r="B50" s="72" t="s">
        <v>65</v>
      </c>
      <c r="C50" s="102">
        <v>1</v>
      </c>
      <c r="D50" s="102">
        <f>SUM(G50,I50,K50)</f>
        <v>86</v>
      </c>
      <c r="E50" s="173">
        <f>SUM(H50+J50+L50)</f>
        <v>7.6840277777777771E-2</v>
      </c>
      <c r="F50" s="113">
        <f>COUNT(G50,I50,K50)</f>
        <v>3</v>
      </c>
      <c r="G50" s="105">
        <v>30</v>
      </c>
      <c r="H50" s="106">
        <v>2.1458333333333333E-2</v>
      </c>
      <c r="I50" s="107">
        <v>28</v>
      </c>
      <c r="J50" s="108">
        <v>2.5289351851851851E-2</v>
      </c>
      <c r="K50" s="107">
        <v>28</v>
      </c>
      <c r="L50" s="109">
        <v>3.0092592592592591E-2</v>
      </c>
    </row>
    <row r="51" spans="1:12" x14ac:dyDescent="0.3">
      <c r="A51" s="200" t="s">
        <v>12</v>
      </c>
      <c r="B51" s="201" t="s">
        <v>65</v>
      </c>
      <c r="C51" s="213">
        <v>2</v>
      </c>
      <c r="D51" s="213">
        <f>SUM(G51,I51,K51)</f>
        <v>86</v>
      </c>
      <c r="E51" s="221">
        <f>SUM(H51+J51+L51)</f>
        <v>7.768518518518519E-2</v>
      </c>
      <c r="F51" s="222">
        <f>COUNT(G51,I51,K51)</f>
        <v>3</v>
      </c>
      <c r="G51" s="211">
        <v>28</v>
      </c>
      <c r="H51" s="214">
        <v>2.2997685185185187E-2</v>
      </c>
      <c r="I51" s="202">
        <v>29</v>
      </c>
      <c r="J51" s="212">
        <v>2.5046296296296299E-2</v>
      </c>
      <c r="K51" s="202">
        <v>29</v>
      </c>
      <c r="L51" s="215">
        <v>2.9641203703703701E-2</v>
      </c>
    </row>
    <row r="52" spans="1:12" x14ac:dyDescent="0.3">
      <c r="A52" s="200" t="s">
        <v>14</v>
      </c>
      <c r="B52" s="201" t="s">
        <v>65</v>
      </c>
      <c r="C52" s="213">
        <v>3</v>
      </c>
      <c r="D52" s="213">
        <f>SUM(G52,I52,K52)</f>
        <v>85</v>
      </c>
      <c r="E52" s="221">
        <f>SUM(H52+J52+L52)</f>
        <v>7.7129629629629631E-2</v>
      </c>
      <c r="F52" s="222">
        <f>COUNT(G52,I52,K52)</f>
        <v>3</v>
      </c>
      <c r="G52" s="211">
        <v>25</v>
      </c>
      <c r="H52" s="214">
        <v>2.3495370370370371E-2</v>
      </c>
      <c r="I52" s="202">
        <v>30</v>
      </c>
      <c r="J52" s="212">
        <v>2.4375000000000004E-2</v>
      </c>
      <c r="K52" s="202">
        <v>30</v>
      </c>
      <c r="L52" s="215">
        <v>2.9259259259259259E-2</v>
      </c>
    </row>
    <row r="53" spans="1:12" x14ac:dyDescent="0.3">
      <c r="A53" s="200" t="s">
        <v>18</v>
      </c>
      <c r="B53" s="201" t="s">
        <v>65</v>
      </c>
      <c r="C53" s="213">
        <v>4</v>
      </c>
      <c r="D53" s="213">
        <f>SUM(G53,I53,K53)</f>
        <v>78</v>
      </c>
      <c r="E53" s="221">
        <f>SUM(H53+J53+L53)</f>
        <v>8.2442129629629629E-2</v>
      </c>
      <c r="F53" s="222">
        <f>COUNT(G53,I53,K53)</f>
        <v>3</v>
      </c>
      <c r="G53" s="211">
        <v>27</v>
      </c>
      <c r="H53" s="214">
        <v>2.314814814814815E-2</v>
      </c>
      <c r="I53" s="202">
        <v>25</v>
      </c>
      <c r="J53" s="212">
        <v>2.6643518518518521E-2</v>
      </c>
      <c r="K53" s="202">
        <v>26</v>
      </c>
      <c r="L53" s="215">
        <v>3.2650462962962964E-2</v>
      </c>
    </row>
    <row r="54" spans="1:12" x14ac:dyDescent="0.3">
      <c r="A54" s="200" t="s">
        <v>133</v>
      </c>
      <c r="B54" s="201" t="s">
        <v>65</v>
      </c>
      <c r="C54" s="213">
        <v>5</v>
      </c>
      <c r="D54" s="213">
        <f>SUM(G54,I54,K54)</f>
        <v>73</v>
      </c>
      <c r="E54" s="221">
        <f>SUM(H54+J54+L54)</f>
        <v>0.10740740740740741</v>
      </c>
      <c r="F54" s="222">
        <f>COUNT(G54,I54,K54)</f>
        <v>3</v>
      </c>
      <c r="G54" s="211">
        <v>29</v>
      </c>
      <c r="H54" s="214">
        <v>2.298611111111111E-2</v>
      </c>
      <c r="I54" s="202">
        <v>24</v>
      </c>
      <c r="J54" s="212">
        <v>2.6840277777777779E-2</v>
      </c>
      <c r="K54" s="202">
        <v>20</v>
      </c>
      <c r="L54" s="215">
        <v>5.7581018518518517E-2</v>
      </c>
    </row>
    <row r="55" spans="1:12" x14ac:dyDescent="0.3">
      <c r="A55" s="200" t="s">
        <v>95</v>
      </c>
      <c r="B55" s="201" t="s">
        <v>65</v>
      </c>
      <c r="C55" s="213">
        <v>6</v>
      </c>
      <c r="D55" s="213">
        <f>SUM(G55,I55,K55)</f>
        <v>69</v>
      </c>
      <c r="E55" s="221">
        <f>SUM(H55+J55+L55)</f>
        <v>8.5092592592592581E-2</v>
      </c>
      <c r="F55" s="222">
        <f>COUNT(G55,I55,K55)</f>
        <v>3</v>
      </c>
      <c r="G55" s="211">
        <v>22</v>
      </c>
      <c r="H55" s="214">
        <v>2.3784722222222221E-2</v>
      </c>
      <c r="I55" s="202">
        <v>23</v>
      </c>
      <c r="J55" s="212">
        <v>2.7430555555555555E-2</v>
      </c>
      <c r="K55" s="202">
        <v>24</v>
      </c>
      <c r="L55" s="215">
        <v>3.3877314814814811E-2</v>
      </c>
    </row>
    <row r="56" spans="1:12" x14ac:dyDescent="0.3">
      <c r="A56" s="200" t="s">
        <v>13</v>
      </c>
      <c r="B56" s="201" t="s">
        <v>65</v>
      </c>
      <c r="C56" s="213">
        <v>7</v>
      </c>
      <c r="D56" s="213">
        <f>SUM(G56,I56,K56)</f>
        <v>68</v>
      </c>
      <c r="E56" s="221">
        <f>SUM(H56+J56+L56)</f>
        <v>8.6006944444444441E-2</v>
      </c>
      <c r="F56" s="222">
        <f>COUNT(G56,I56,K56)</f>
        <v>3</v>
      </c>
      <c r="G56" s="211">
        <v>17</v>
      </c>
      <c r="H56" s="214">
        <v>2.6921296296296294E-2</v>
      </c>
      <c r="I56" s="202">
        <v>26</v>
      </c>
      <c r="J56" s="212">
        <v>2.6388888888888889E-2</v>
      </c>
      <c r="K56" s="202">
        <v>25</v>
      </c>
      <c r="L56" s="215">
        <v>3.2696759259259259E-2</v>
      </c>
    </row>
    <row r="57" spans="1:12" x14ac:dyDescent="0.3">
      <c r="A57" s="200" t="s">
        <v>109</v>
      </c>
      <c r="B57" s="201" t="s">
        <v>65</v>
      </c>
      <c r="C57" s="213">
        <v>8</v>
      </c>
      <c r="D57" s="213">
        <f>SUM(G57,I57,K57)</f>
        <v>68</v>
      </c>
      <c r="E57" s="221">
        <f>SUM(H57+J57+L57)</f>
        <v>8.7094907407407413E-2</v>
      </c>
      <c r="F57" s="222">
        <f>COUNT(G57,I57,K57)</f>
        <v>3</v>
      </c>
      <c r="G57" s="211">
        <v>24</v>
      </c>
      <c r="H57" s="214">
        <v>2.361111111111111E-2</v>
      </c>
      <c r="I57" s="202">
        <v>22</v>
      </c>
      <c r="J57" s="212">
        <v>2.7442129629629632E-2</v>
      </c>
      <c r="K57" s="202">
        <v>22</v>
      </c>
      <c r="L57" s="215">
        <v>3.6041666666666666E-2</v>
      </c>
    </row>
    <row r="58" spans="1:12" x14ac:dyDescent="0.3">
      <c r="A58" s="200" t="s">
        <v>96</v>
      </c>
      <c r="B58" s="201" t="s">
        <v>65</v>
      </c>
      <c r="C58" s="213">
        <v>9</v>
      </c>
      <c r="D58" s="213">
        <f>SUM(G58,I58,K58)</f>
        <v>66</v>
      </c>
      <c r="E58" s="221">
        <f>SUM(H58+J58+L58)</f>
        <v>8.6319444444444449E-2</v>
      </c>
      <c r="F58" s="222">
        <f>COUNT(G58,I58,K58)</f>
        <v>3</v>
      </c>
      <c r="G58" s="211">
        <v>23</v>
      </c>
      <c r="H58" s="214">
        <v>2.3680555555555555E-2</v>
      </c>
      <c r="I58" s="202">
        <v>20</v>
      </c>
      <c r="J58" s="212">
        <v>2.8425925925925924E-2</v>
      </c>
      <c r="K58" s="202">
        <v>23</v>
      </c>
      <c r="L58" s="215">
        <v>3.4212962962962966E-2</v>
      </c>
    </row>
    <row r="59" spans="1:12" x14ac:dyDescent="0.3">
      <c r="A59" s="200" t="s">
        <v>29</v>
      </c>
      <c r="B59" s="201" t="s">
        <v>65</v>
      </c>
      <c r="C59" s="213">
        <v>10</v>
      </c>
      <c r="D59" s="213">
        <f>SUM(G59,I59,K59)</f>
        <v>56</v>
      </c>
      <c r="E59" s="221">
        <f>SUM(H59+J59+L59)</f>
        <v>9.9363425925925924E-2</v>
      </c>
      <c r="F59" s="222">
        <f>COUNT(G59,I59,K59)</f>
        <v>3</v>
      </c>
      <c r="G59" s="211">
        <v>18</v>
      </c>
      <c r="H59" s="214">
        <v>2.6828703703703702E-2</v>
      </c>
      <c r="I59" s="202">
        <v>17</v>
      </c>
      <c r="J59" s="212">
        <v>3.3252314814814811E-2</v>
      </c>
      <c r="K59" s="202">
        <v>21</v>
      </c>
      <c r="L59" s="215">
        <v>3.9282407407407412E-2</v>
      </c>
    </row>
    <row r="60" spans="1:12" x14ac:dyDescent="0.3">
      <c r="A60" s="24" t="s">
        <v>8</v>
      </c>
      <c r="B60" s="9" t="s">
        <v>65</v>
      </c>
      <c r="C60" s="31" t="s">
        <v>146</v>
      </c>
      <c r="D60" s="31">
        <f>SUM(G60,I60,K60)</f>
        <v>53</v>
      </c>
      <c r="E60" s="80">
        <f>SUM(H60+J60+L60)</f>
        <v>4.9074074074074076E-2</v>
      </c>
      <c r="F60" s="51">
        <f>COUNT(G60,I60,K60)</f>
        <v>2</v>
      </c>
      <c r="G60" s="22">
        <v>26</v>
      </c>
      <c r="H60" s="45">
        <v>2.3171296296296297E-2</v>
      </c>
      <c r="I60" s="8">
        <v>27</v>
      </c>
      <c r="J60" s="38">
        <v>2.5902777777777775E-2</v>
      </c>
      <c r="K60" s="8"/>
      <c r="L60" s="5"/>
    </row>
    <row r="61" spans="1:12" x14ac:dyDescent="0.3">
      <c r="A61" s="24" t="s">
        <v>22</v>
      </c>
      <c r="B61" s="9" t="s">
        <v>65</v>
      </c>
      <c r="C61" s="31" t="s">
        <v>146</v>
      </c>
      <c r="D61" s="31">
        <f>SUM(G61,I61,K61)</f>
        <v>40</v>
      </c>
      <c r="E61" s="80">
        <f>SUM(H61+J61+L61)</f>
        <v>5.3194444444444433E-2</v>
      </c>
      <c r="F61" s="51">
        <f>COUNT(G61,I61,K61)</f>
        <v>2</v>
      </c>
      <c r="G61" s="22">
        <v>21</v>
      </c>
      <c r="H61" s="45">
        <v>2.4421296296296292E-2</v>
      </c>
      <c r="I61" s="8">
        <v>19</v>
      </c>
      <c r="J61" s="38">
        <v>2.8773148148148145E-2</v>
      </c>
      <c r="K61" s="8"/>
      <c r="L61" s="5"/>
    </row>
    <row r="62" spans="1:12" x14ac:dyDescent="0.3">
      <c r="A62" s="24" t="s">
        <v>20</v>
      </c>
      <c r="B62" s="9" t="s">
        <v>65</v>
      </c>
      <c r="C62" s="31" t="s">
        <v>146</v>
      </c>
      <c r="D62" s="31">
        <f>SUM(G62,I62,K62)</f>
        <v>37</v>
      </c>
      <c r="E62" s="80">
        <f>SUM(H62+J62+L62)</f>
        <v>5.5937500000000001E-2</v>
      </c>
      <c r="F62" s="51">
        <f>COUNT(G62,I62,K62)</f>
        <v>2</v>
      </c>
      <c r="G62" s="22">
        <v>16</v>
      </c>
      <c r="H62" s="45">
        <v>2.7858796296296298E-2</v>
      </c>
      <c r="I62" s="8">
        <v>21</v>
      </c>
      <c r="J62" s="38">
        <v>2.8078703703703703E-2</v>
      </c>
      <c r="K62" s="8"/>
      <c r="L62" s="5"/>
    </row>
    <row r="63" spans="1:12" x14ac:dyDescent="0.3">
      <c r="A63" s="24" t="s">
        <v>23</v>
      </c>
      <c r="B63" s="9" t="s">
        <v>65</v>
      </c>
      <c r="C63" s="31" t="s">
        <v>146</v>
      </c>
      <c r="D63" s="31">
        <f>SUM(G63,I63,K63)</f>
        <v>37</v>
      </c>
      <c r="E63" s="80">
        <f>SUM(H63+J63+L63)</f>
        <v>5.6886574074074069E-2</v>
      </c>
      <c r="F63" s="51">
        <f>COUNT(G63,I63,K63)</f>
        <v>2</v>
      </c>
      <c r="G63" s="22">
        <v>19</v>
      </c>
      <c r="H63" s="45">
        <v>2.6770833333333331E-2</v>
      </c>
      <c r="I63" s="8">
        <v>18</v>
      </c>
      <c r="J63" s="38">
        <v>3.0115740740740738E-2</v>
      </c>
      <c r="K63" s="8"/>
      <c r="L63" s="5"/>
    </row>
    <row r="64" spans="1:12" x14ac:dyDescent="0.3">
      <c r="A64" s="24" t="s">
        <v>112</v>
      </c>
      <c r="B64" s="9" t="s">
        <v>65</v>
      </c>
      <c r="C64" s="31" t="s">
        <v>146</v>
      </c>
      <c r="D64" s="31">
        <f>SUM(G64,I64,K64)</f>
        <v>27</v>
      </c>
      <c r="E64" s="80">
        <f>SUM(H64+J64+L64)</f>
        <v>3.1817129629629633E-2</v>
      </c>
      <c r="F64" s="51">
        <f>COUNT(G64,I64,K64)</f>
        <v>1</v>
      </c>
      <c r="G64" s="22"/>
      <c r="H64" s="45"/>
      <c r="I64" s="8"/>
      <c r="J64" s="38"/>
      <c r="K64" s="8">
        <v>27</v>
      </c>
      <c r="L64" s="74">
        <v>3.1817129629629633E-2</v>
      </c>
    </row>
    <row r="65" spans="1:12" x14ac:dyDescent="0.3">
      <c r="A65" s="24" t="s">
        <v>30</v>
      </c>
      <c r="B65" s="9" t="s">
        <v>65</v>
      </c>
      <c r="C65" s="31" t="s">
        <v>146</v>
      </c>
      <c r="D65" s="31">
        <f>SUM(G65,I65,K65)</f>
        <v>20</v>
      </c>
      <c r="E65" s="80">
        <f>SUM(H65+J65+L65)</f>
        <v>2.5138888888888891E-2</v>
      </c>
      <c r="F65" s="51">
        <f>COUNT(G65,I65,K65)</f>
        <v>1</v>
      </c>
      <c r="G65" s="22">
        <v>20</v>
      </c>
      <c r="H65" s="45">
        <v>2.5138888888888891E-2</v>
      </c>
      <c r="I65" s="8"/>
      <c r="J65" s="8"/>
      <c r="K65" s="8"/>
      <c r="L65" s="5"/>
    </row>
    <row r="66" spans="1:12" x14ac:dyDescent="0.3">
      <c r="A66" s="81" t="s">
        <v>10</v>
      </c>
      <c r="B66" s="72" t="s">
        <v>0</v>
      </c>
      <c r="C66" s="102">
        <v>1</v>
      </c>
      <c r="D66" s="102">
        <f>SUM(G66,I66,K66)</f>
        <v>89</v>
      </c>
      <c r="E66" s="173">
        <f>SUM(H66+J66+L66)</f>
        <v>7.8680555555555559E-2</v>
      </c>
      <c r="F66" s="113">
        <f>COUNT(G66,I66,K66)</f>
        <v>3</v>
      </c>
      <c r="G66" s="105">
        <v>29</v>
      </c>
      <c r="H66" s="106">
        <v>2.1736111111111112E-2</v>
      </c>
      <c r="I66" s="107">
        <v>30</v>
      </c>
      <c r="J66" s="108">
        <v>2.6273148148148153E-2</v>
      </c>
      <c r="K66" s="107">
        <v>30</v>
      </c>
      <c r="L66" s="109">
        <v>3.0671296296296294E-2</v>
      </c>
    </row>
    <row r="67" spans="1:12" x14ac:dyDescent="0.3">
      <c r="A67" s="200" t="s">
        <v>37</v>
      </c>
      <c r="B67" s="201" t="s">
        <v>0</v>
      </c>
      <c r="C67" s="213">
        <v>2</v>
      </c>
      <c r="D67" s="213">
        <f>SUM(G67,I67,K67)</f>
        <v>86</v>
      </c>
      <c r="E67" s="221">
        <f>SUM(H67+J67+L67)</f>
        <v>0.10071759259259259</v>
      </c>
      <c r="F67" s="222">
        <f>COUNT(G67,I67,K67)</f>
        <v>3</v>
      </c>
      <c r="G67" s="211">
        <v>28</v>
      </c>
      <c r="H67" s="214">
        <v>2.5740740740740745E-2</v>
      </c>
      <c r="I67" s="202">
        <v>29</v>
      </c>
      <c r="J67" s="212">
        <v>3.1493055555555559E-2</v>
      </c>
      <c r="K67" s="202">
        <v>29</v>
      </c>
      <c r="L67" s="215">
        <v>4.3483796296296291E-2</v>
      </c>
    </row>
    <row r="68" spans="1:12" x14ac:dyDescent="0.3">
      <c r="A68" s="200" t="s">
        <v>128</v>
      </c>
      <c r="B68" s="201" t="s">
        <v>0</v>
      </c>
      <c r="C68" s="213">
        <v>3</v>
      </c>
      <c r="D68" s="213">
        <f>SUM(G68,I68,K68)</f>
        <v>82</v>
      </c>
      <c r="E68" s="221">
        <f>SUM(H68+J68+L68)</f>
        <v>0.10910879629629627</v>
      </c>
      <c r="F68" s="222">
        <f>COUNT(G68,I68,K68)</f>
        <v>3</v>
      </c>
      <c r="G68" s="211">
        <v>27</v>
      </c>
      <c r="H68" s="214">
        <v>2.8807870370370373E-2</v>
      </c>
      <c r="I68" s="202">
        <v>27</v>
      </c>
      <c r="J68" s="212">
        <v>3.4224537037037032E-2</v>
      </c>
      <c r="K68" s="202">
        <v>28</v>
      </c>
      <c r="L68" s="215">
        <v>4.6076388888888882E-2</v>
      </c>
    </row>
    <row r="69" spans="1:12" x14ac:dyDescent="0.3">
      <c r="A69" s="200" t="s">
        <v>62</v>
      </c>
      <c r="B69" s="201" t="s">
        <v>0</v>
      </c>
      <c r="C69" s="213">
        <v>4</v>
      </c>
      <c r="D69" s="213">
        <f>SUM(G69,I69,K69)</f>
        <v>77</v>
      </c>
      <c r="E69" s="221">
        <f>SUM(H69+J69+L69)</f>
        <v>0.14275462962962962</v>
      </c>
      <c r="F69" s="222">
        <f>COUNT(G69,I69,K69)</f>
        <v>3</v>
      </c>
      <c r="G69" s="211">
        <v>25</v>
      </c>
      <c r="H69" s="214">
        <v>3.4895833333333334E-2</v>
      </c>
      <c r="I69" s="202">
        <v>25</v>
      </c>
      <c r="J69" s="212">
        <v>4.7384259259259258E-2</v>
      </c>
      <c r="K69" s="202">
        <v>27</v>
      </c>
      <c r="L69" s="215">
        <v>6.0474537037037035E-2</v>
      </c>
    </row>
    <row r="70" spans="1:12" x14ac:dyDescent="0.3">
      <c r="A70" s="200" t="s">
        <v>129</v>
      </c>
      <c r="B70" s="201" t="s">
        <v>0</v>
      </c>
      <c r="C70" s="213">
        <v>5</v>
      </c>
      <c r="D70" s="213">
        <f>SUM(G70,I70,K70)</f>
        <v>77</v>
      </c>
      <c r="E70" s="221">
        <f>SUM(H70+J70+L70)</f>
        <v>0.14774305555555556</v>
      </c>
      <c r="F70" s="222">
        <f>COUNT(G70,I70,K70)</f>
        <v>3</v>
      </c>
      <c r="G70" s="211">
        <v>23</v>
      </c>
      <c r="H70" s="214">
        <v>3.6967592592592594E-2</v>
      </c>
      <c r="I70" s="202">
        <v>28</v>
      </c>
      <c r="J70" s="212">
        <v>3.4016203703703708E-2</v>
      </c>
      <c r="K70" s="202">
        <v>26</v>
      </c>
      <c r="L70" s="215">
        <v>7.6759259259259263E-2</v>
      </c>
    </row>
    <row r="71" spans="1:12" x14ac:dyDescent="0.3">
      <c r="A71" s="24" t="s">
        <v>108</v>
      </c>
      <c r="B71" s="9" t="s">
        <v>0</v>
      </c>
      <c r="C71" s="31" t="s">
        <v>146</v>
      </c>
      <c r="D71" s="31">
        <f>SUM(G71,I71,K71)</f>
        <v>50</v>
      </c>
      <c r="E71" s="80">
        <f>SUM(H71+J71+L71)</f>
        <v>7.7002314814814815E-2</v>
      </c>
      <c r="F71" s="51">
        <f>COUNT(G71,I71,K71)</f>
        <v>2</v>
      </c>
      <c r="G71" s="22">
        <v>24</v>
      </c>
      <c r="H71" s="45">
        <v>3.5682870370370372E-2</v>
      </c>
      <c r="I71" s="8">
        <v>26</v>
      </c>
      <c r="J71" s="38">
        <v>4.1319444444444443E-2</v>
      </c>
      <c r="K71" s="8"/>
      <c r="L71" s="5"/>
    </row>
    <row r="72" spans="1:12" x14ac:dyDescent="0.3">
      <c r="A72" s="24" t="s">
        <v>131</v>
      </c>
      <c r="B72" s="9" t="s">
        <v>0</v>
      </c>
      <c r="C72" s="31" t="s">
        <v>146</v>
      </c>
      <c r="D72" s="31">
        <f>SUM(G72,I72,K72)</f>
        <v>26</v>
      </c>
      <c r="E72" s="80">
        <f>SUM(H72+J72+L72)</f>
        <v>2.9131944444444446E-2</v>
      </c>
      <c r="F72" s="51">
        <f>COUNT(G72,I72,K72)</f>
        <v>1</v>
      </c>
      <c r="G72" s="22">
        <v>26</v>
      </c>
      <c r="H72" s="45">
        <v>2.9131944444444446E-2</v>
      </c>
      <c r="I72" s="8"/>
      <c r="J72" s="8"/>
      <c r="K72" s="8"/>
      <c r="L72" s="5"/>
    </row>
    <row r="73" spans="1:12" x14ac:dyDescent="0.3">
      <c r="A73" s="24" t="s">
        <v>6</v>
      </c>
      <c r="B73" s="9" t="s">
        <v>0</v>
      </c>
      <c r="C73" s="31" t="s">
        <v>146</v>
      </c>
      <c r="D73" s="31">
        <f>SUM(G73,I73,K73)</f>
        <v>30</v>
      </c>
      <c r="E73" s="80">
        <f>SUM(H73+J73+L73)</f>
        <v>2.1273148148148149E-2</v>
      </c>
      <c r="F73" s="51">
        <f>COUNT(G73,I73,K73)</f>
        <v>1</v>
      </c>
      <c r="G73" s="22">
        <v>30</v>
      </c>
      <c r="H73" s="45">
        <v>2.1273148148148149E-2</v>
      </c>
      <c r="I73" s="8"/>
      <c r="J73" s="8"/>
      <c r="K73" s="8"/>
      <c r="L73" s="5"/>
    </row>
    <row r="74" spans="1:12" x14ac:dyDescent="0.3">
      <c r="A74" s="81" t="s">
        <v>26</v>
      </c>
      <c r="B74" s="72" t="s">
        <v>67</v>
      </c>
      <c r="C74" s="102">
        <v>1</v>
      </c>
      <c r="D74" s="102">
        <f>SUM(G74,I74,K74)</f>
        <v>90</v>
      </c>
      <c r="E74" s="173">
        <f>SUM(H74+J74+L74)</f>
        <v>8.4085648148148145E-2</v>
      </c>
      <c r="F74" s="113">
        <f>COUNT(G74,I74,K74)</f>
        <v>3</v>
      </c>
      <c r="G74" s="105">
        <v>30</v>
      </c>
      <c r="H74" s="106">
        <v>2.4664351851851851E-2</v>
      </c>
      <c r="I74" s="107">
        <v>30</v>
      </c>
      <c r="J74" s="108">
        <v>2.6828703703703702E-2</v>
      </c>
      <c r="K74" s="107">
        <v>30</v>
      </c>
      <c r="L74" s="109">
        <v>3.259259259259259E-2</v>
      </c>
    </row>
    <row r="75" spans="1:12" x14ac:dyDescent="0.3">
      <c r="A75" s="200" t="s">
        <v>24</v>
      </c>
      <c r="B75" s="201" t="s">
        <v>67</v>
      </c>
      <c r="C75" s="213">
        <v>2</v>
      </c>
      <c r="D75" s="213">
        <f>SUM(G75,I75,K75)</f>
        <v>87</v>
      </c>
      <c r="E75" s="221">
        <f>SUM(H75+J75+L75)</f>
        <v>9.1435185185185175E-2</v>
      </c>
      <c r="F75" s="222">
        <f>COUNT(G75,I75,K75)</f>
        <v>3</v>
      </c>
      <c r="G75" s="211">
        <v>29</v>
      </c>
      <c r="H75" s="214">
        <v>2.5613425925925925E-2</v>
      </c>
      <c r="I75" s="202">
        <v>29</v>
      </c>
      <c r="J75" s="212">
        <v>2.9722222222222219E-2</v>
      </c>
      <c r="K75" s="202">
        <v>29</v>
      </c>
      <c r="L75" s="215">
        <v>3.6099537037037034E-2</v>
      </c>
    </row>
    <row r="76" spans="1:12" x14ac:dyDescent="0.3">
      <c r="A76" s="200" t="s">
        <v>50</v>
      </c>
      <c r="B76" s="201" t="s">
        <v>67</v>
      </c>
      <c r="C76" s="213">
        <v>3</v>
      </c>
      <c r="D76" s="213">
        <f>SUM(G76,I76,K76)</f>
        <v>84</v>
      </c>
      <c r="E76" s="221">
        <f>SUM(H76+J76+L76)</f>
        <v>0.10700231481481481</v>
      </c>
      <c r="F76" s="222">
        <f>COUNT(G76,I76,K76)</f>
        <v>3</v>
      </c>
      <c r="G76" s="211">
        <v>28</v>
      </c>
      <c r="H76" s="214">
        <v>3.0925925925925926E-2</v>
      </c>
      <c r="I76" s="202">
        <v>28</v>
      </c>
      <c r="J76" s="212">
        <v>3.4027777777777775E-2</v>
      </c>
      <c r="K76" s="202">
        <v>28</v>
      </c>
      <c r="L76" s="215">
        <v>4.2048611111111113E-2</v>
      </c>
    </row>
    <row r="77" spans="1:12" x14ac:dyDescent="0.3">
      <c r="A77" s="24" t="s">
        <v>115</v>
      </c>
      <c r="B77" s="9" t="s">
        <v>67</v>
      </c>
      <c r="C77" s="31" t="s">
        <v>146</v>
      </c>
      <c r="D77" s="31">
        <f>SUM(G77,I77,K77)</f>
        <v>27</v>
      </c>
      <c r="E77" s="80">
        <f>SUM(H77+J77+L77)</f>
        <v>4.3483796296296291E-2</v>
      </c>
      <c r="F77" s="51">
        <f>COUNT(G77,I77,K77)</f>
        <v>1</v>
      </c>
      <c r="G77" s="22"/>
      <c r="H77" s="45"/>
      <c r="I77" s="8"/>
      <c r="J77" s="8"/>
      <c r="K77" s="8">
        <v>27</v>
      </c>
      <c r="L77" s="74">
        <v>4.3483796296296291E-2</v>
      </c>
    </row>
    <row r="78" spans="1:12" ht="15.75" thickBot="1" x14ac:dyDescent="0.35">
      <c r="A78" s="83" t="s">
        <v>27</v>
      </c>
      <c r="B78" s="88" t="s">
        <v>68</v>
      </c>
      <c r="C78" s="174">
        <v>1</v>
      </c>
      <c r="D78" s="174">
        <f>SUM(G78,I78,K78)</f>
        <v>90</v>
      </c>
      <c r="E78" s="175">
        <f>SUM(H78+J78+L78)</f>
        <v>9.4108796296296288E-2</v>
      </c>
      <c r="F78" s="176">
        <f>COUNT(G78,I78,K78)</f>
        <v>3</v>
      </c>
      <c r="G78" s="177">
        <v>30</v>
      </c>
      <c r="H78" s="178">
        <v>2.6122685185185183E-2</v>
      </c>
      <c r="I78" s="179">
        <v>30</v>
      </c>
      <c r="J78" s="180">
        <v>3.0752314814814816E-2</v>
      </c>
      <c r="K78" s="179">
        <v>30</v>
      </c>
      <c r="L78" s="181">
        <v>3.72337962962963E-2</v>
      </c>
    </row>
    <row r="79" spans="1:12" x14ac:dyDescent="0.3">
      <c r="H79" s="44"/>
    </row>
  </sheetData>
  <autoFilter ref="A3:L78" xr:uid="{8BEE02ED-1DB1-4E30-B754-808D4B908234}">
    <sortState xmlns:xlrd2="http://schemas.microsoft.com/office/spreadsheetml/2017/richdata2" ref="A4:L78">
      <sortCondition ref="B3:B78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5AF8-F059-4181-BDCA-9F173D227965}">
  <dimension ref="A1:G12"/>
  <sheetViews>
    <sheetView zoomScale="210" zoomScaleNormal="210" workbookViewId="0">
      <selection activeCell="D8" sqref="D8"/>
    </sheetView>
  </sheetViews>
  <sheetFormatPr defaultRowHeight="15.05" x14ac:dyDescent="0.3"/>
  <cols>
    <col min="1" max="1" width="12.109375" customWidth="1"/>
    <col min="2" max="2" width="13.44140625" customWidth="1"/>
    <col min="3" max="3" width="14.44140625" customWidth="1"/>
    <col min="4" max="4" width="11.5546875" customWidth="1"/>
    <col min="5" max="5" width="14" customWidth="1"/>
    <col min="6" max="6" width="9.6640625" style="7" bestFit="1" customWidth="1"/>
  </cols>
  <sheetData>
    <row r="1" spans="1:7" ht="15.75" thickBot="1" x14ac:dyDescent="0.35">
      <c r="A1" s="56" t="s">
        <v>3</v>
      </c>
      <c r="B1" s="57" t="s">
        <v>138</v>
      </c>
      <c r="C1" s="89" t="s">
        <v>135</v>
      </c>
      <c r="D1" s="89" t="s">
        <v>136</v>
      </c>
      <c r="E1" s="57" t="s">
        <v>137</v>
      </c>
      <c r="F1" s="58" t="s">
        <v>139</v>
      </c>
    </row>
    <row r="2" spans="1:7" x14ac:dyDescent="0.3">
      <c r="A2" s="59" t="s">
        <v>66</v>
      </c>
      <c r="B2" s="93" t="s">
        <v>21</v>
      </c>
      <c r="C2" s="71" t="s">
        <v>21</v>
      </c>
      <c r="D2" s="71" t="s">
        <v>21</v>
      </c>
      <c r="E2" s="164" t="s">
        <v>21</v>
      </c>
      <c r="F2" s="62">
        <v>1</v>
      </c>
    </row>
    <row r="3" spans="1:7" x14ac:dyDescent="0.3">
      <c r="A3" s="60" t="s">
        <v>70</v>
      </c>
      <c r="B3" s="81" t="s">
        <v>48</v>
      </c>
      <c r="C3" s="72" t="s">
        <v>140</v>
      </c>
      <c r="D3" s="72" t="s">
        <v>99</v>
      </c>
      <c r="E3" s="82" t="s">
        <v>140</v>
      </c>
      <c r="F3" s="63">
        <v>3</v>
      </c>
    </row>
    <row r="4" spans="1:7" x14ac:dyDescent="0.3">
      <c r="A4" s="60" t="s">
        <v>71</v>
      </c>
      <c r="B4" s="81" t="s">
        <v>34</v>
      </c>
      <c r="C4" s="72" t="s">
        <v>34</v>
      </c>
      <c r="D4" s="72" t="s">
        <v>34</v>
      </c>
      <c r="E4" s="82" t="s">
        <v>34</v>
      </c>
      <c r="F4" s="63">
        <v>1</v>
      </c>
    </row>
    <row r="5" spans="1:7" x14ac:dyDescent="0.3">
      <c r="A5" s="60" t="s">
        <v>72</v>
      </c>
      <c r="B5" s="81" t="s">
        <v>52</v>
      </c>
      <c r="C5" s="72" t="s">
        <v>52</v>
      </c>
      <c r="D5" s="72" t="s">
        <v>52</v>
      </c>
      <c r="E5" s="82" t="s">
        <v>52</v>
      </c>
      <c r="F5" s="195">
        <v>1</v>
      </c>
    </row>
    <row r="6" spans="1:7" x14ac:dyDescent="0.3">
      <c r="A6" s="60" t="s">
        <v>73</v>
      </c>
      <c r="B6" s="81" t="s">
        <v>56</v>
      </c>
      <c r="C6" s="72" t="s">
        <v>56</v>
      </c>
      <c r="D6" s="72" t="s">
        <v>56</v>
      </c>
      <c r="E6" s="82" t="s">
        <v>56</v>
      </c>
      <c r="F6" s="195">
        <v>1</v>
      </c>
    </row>
    <row r="7" spans="1:7" x14ac:dyDescent="0.3">
      <c r="A7" s="60" t="s">
        <v>64</v>
      </c>
      <c r="B7" s="81" t="s">
        <v>4</v>
      </c>
      <c r="C7" s="72" t="s">
        <v>4</v>
      </c>
      <c r="D7" s="72" t="s">
        <v>98</v>
      </c>
      <c r="E7" s="82" t="s">
        <v>4</v>
      </c>
      <c r="F7" s="63">
        <v>2</v>
      </c>
    </row>
    <row r="8" spans="1:7" x14ac:dyDescent="0.3">
      <c r="A8" s="60" t="s">
        <v>65</v>
      </c>
      <c r="B8" s="81" t="s">
        <v>14</v>
      </c>
      <c r="C8" s="72" t="s">
        <v>8</v>
      </c>
      <c r="D8" s="72" t="s">
        <v>12</v>
      </c>
      <c r="E8" s="82" t="s">
        <v>9</v>
      </c>
      <c r="F8" s="63">
        <v>4</v>
      </c>
    </row>
    <row r="9" spans="1:7" x14ac:dyDescent="0.3">
      <c r="A9" s="60" t="s">
        <v>0</v>
      </c>
      <c r="B9" s="81" t="s">
        <v>62</v>
      </c>
      <c r="C9" s="72" t="s">
        <v>37</v>
      </c>
      <c r="D9" s="72" t="s">
        <v>62</v>
      </c>
      <c r="E9" s="82" t="s">
        <v>10</v>
      </c>
      <c r="F9" s="63">
        <v>3</v>
      </c>
    </row>
    <row r="10" spans="1:7" x14ac:dyDescent="0.3">
      <c r="A10" s="60" t="s">
        <v>67</v>
      </c>
      <c r="B10" s="81" t="s">
        <v>26</v>
      </c>
      <c r="C10" s="72" t="s">
        <v>141</v>
      </c>
      <c r="D10" s="72" t="s">
        <v>26</v>
      </c>
      <c r="E10" s="82" t="s">
        <v>26</v>
      </c>
      <c r="F10" s="63">
        <v>2</v>
      </c>
    </row>
    <row r="11" spans="1:7" ht="15.75" thickBot="1" x14ac:dyDescent="0.35">
      <c r="A11" s="61" t="s">
        <v>68</v>
      </c>
      <c r="B11" s="83" t="s">
        <v>27</v>
      </c>
      <c r="C11" s="88" t="s">
        <v>27</v>
      </c>
      <c r="D11" s="75" t="s">
        <v>146</v>
      </c>
      <c r="E11" s="165" t="s">
        <v>27</v>
      </c>
      <c r="F11" s="64">
        <v>1</v>
      </c>
    </row>
    <row r="12" spans="1:7" x14ac:dyDescent="0.3">
      <c r="B12" s="7">
        <v>10</v>
      </c>
      <c r="C12" s="7">
        <v>10</v>
      </c>
      <c r="D12" s="7">
        <v>9</v>
      </c>
      <c r="E12" s="7">
        <v>10</v>
      </c>
      <c r="F12" s="7">
        <f>SUM(F2:F11)</f>
        <v>19</v>
      </c>
      <c r="G12" s="7"/>
    </row>
  </sheetData>
  <autoFilter ref="A1:F1" xr:uid="{36611871-BAD0-452D-8A8D-1CE267B3A37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2BFC-417B-4F3E-83C4-B3566CC42C40}">
  <dimension ref="A2:H37"/>
  <sheetViews>
    <sheetView zoomScale="120" zoomScaleNormal="120" workbookViewId="0">
      <selection activeCell="B19" sqref="B1:B1048576"/>
    </sheetView>
  </sheetViews>
  <sheetFormatPr defaultRowHeight="15.05" x14ac:dyDescent="0.3"/>
  <cols>
    <col min="1" max="1" width="18.33203125" customWidth="1"/>
    <col min="2" max="2" width="15" style="7" bestFit="1" customWidth="1"/>
    <col min="3" max="3" width="15" style="7" customWidth="1"/>
    <col min="4" max="4" width="16.33203125" style="7" customWidth="1"/>
    <col min="5" max="5" width="18.109375" style="7" bestFit="1" customWidth="1"/>
    <col min="6" max="6" width="16" bestFit="1" customWidth="1"/>
    <col min="7" max="7" width="22" bestFit="1" customWidth="1"/>
    <col min="8" max="8" width="15.21875" bestFit="1" customWidth="1"/>
  </cols>
  <sheetData>
    <row r="2" spans="1:8" x14ac:dyDescent="0.3">
      <c r="B2" s="7" t="s">
        <v>166</v>
      </c>
      <c r="C2" s="7" t="s">
        <v>167</v>
      </c>
      <c r="D2" s="7" t="s">
        <v>151</v>
      </c>
      <c r="E2" s="7" t="s">
        <v>168</v>
      </c>
      <c r="F2" s="7" t="s">
        <v>176</v>
      </c>
      <c r="G2" s="7" t="s">
        <v>178</v>
      </c>
      <c r="H2" s="7" t="s">
        <v>177</v>
      </c>
    </row>
    <row r="3" spans="1:8" x14ac:dyDescent="0.3">
      <c r="A3" t="s">
        <v>164</v>
      </c>
      <c r="B3" s="7">
        <v>20</v>
      </c>
      <c r="C3" s="7">
        <v>29</v>
      </c>
      <c r="D3" s="47">
        <f>SUM('2021 GDH Champs Overall'!AE4:AE101)</f>
        <v>0.23111111111111116</v>
      </c>
      <c r="E3" s="182">
        <f>SUM(B3+C3)*1</f>
        <v>49</v>
      </c>
      <c r="F3" s="196">
        <f>SUM(B3+C3)*50</f>
        <v>2450</v>
      </c>
      <c r="G3" s="198">
        <f>SUM(5.5*60)/E3</f>
        <v>6.7346938775510203</v>
      </c>
      <c r="H3" s="199">
        <f>SUM(G3/1440)</f>
        <v>4.6768707482993197E-3</v>
      </c>
    </row>
    <row r="4" spans="1:8" x14ac:dyDescent="0.3">
      <c r="A4" t="s">
        <v>162</v>
      </c>
      <c r="B4" s="7">
        <v>23</v>
      </c>
      <c r="C4" s="7">
        <v>28</v>
      </c>
      <c r="D4" s="47">
        <f>SUM('2021 GDH Champs Overall'!Y4:Y101)</f>
        <v>0.95468750000000002</v>
      </c>
      <c r="E4" s="182">
        <f>SUM(B4+C4)*3.2</f>
        <v>163.20000000000002</v>
      </c>
      <c r="F4" s="196">
        <f>SUM(B4+C4)*350</f>
        <v>17850</v>
      </c>
      <c r="G4" s="198">
        <f>SUM(23*60)/E4</f>
        <v>8.4558823529411757</v>
      </c>
      <c r="H4" s="199">
        <f>SUM(G4/1440)</f>
        <v>5.8721405228758161E-3</v>
      </c>
    </row>
    <row r="5" spans="1:8" x14ac:dyDescent="0.3">
      <c r="A5" t="s">
        <v>165</v>
      </c>
      <c r="B5" s="7">
        <v>21</v>
      </c>
      <c r="C5" s="7">
        <v>31</v>
      </c>
      <c r="D5" s="47">
        <f>SUM('2021 GDH Champs Overall'!AC4:AC101)</f>
        <v>0.88767361111111109</v>
      </c>
      <c r="E5" s="182">
        <f>SUM(B5+C5)*3.2</f>
        <v>166.4</v>
      </c>
      <c r="F5" s="196">
        <f>SUM(B5+C5)*130</f>
        <v>6760</v>
      </c>
      <c r="G5" s="198">
        <f>SUM(21.5*60)/E5</f>
        <v>7.7524038461538458</v>
      </c>
      <c r="H5" s="199">
        <f>SUM(G5/1440)</f>
        <v>5.383613782051282E-3</v>
      </c>
    </row>
    <row r="6" spans="1:8" x14ac:dyDescent="0.3">
      <c r="A6" t="s">
        <v>163</v>
      </c>
      <c r="B6" s="7">
        <v>23</v>
      </c>
      <c r="C6" s="7">
        <v>29</v>
      </c>
      <c r="D6" s="47">
        <f>SUM('2021 GDH Champs Overall'!AA4:AA101)</f>
        <v>2.1842476851851851</v>
      </c>
      <c r="E6" s="182">
        <f>SUM(B6+C6)*5.5</f>
        <v>286</v>
      </c>
      <c r="F6" s="196">
        <f>SUM(B6+C6)*1000</f>
        <v>52000</v>
      </c>
      <c r="G6" s="198">
        <f>SUM(52.5*60)/E6</f>
        <v>11.013986013986013</v>
      </c>
      <c r="H6" s="199">
        <f>SUM(G6/1440)</f>
        <v>7.6486013986013981E-3</v>
      </c>
    </row>
    <row r="7" spans="1:8" x14ac:dyDescent="0.3">
      <c r="A7" t="s">
        <v>159</v>
      </c>
      <c r="B7" s="7">
        <v>20</v>
      </c>
      <c r="C7" s="7">
        <v>33</v>
      </c>
      <c r="D7" s="47">
        <f>SUM('2021 GDH Champs Overall'!S4:S101)</f>
        <v>1.6990393518518518</v>
      </c>
      <c r="E7" s="182">
        <f>SUM(B7+C7)*5.5</f>
        <v>291.5</v>
      </c>
      <c r="F7" s="196">
        <f>SUM(B7+C7)*250</f>
        <v>13250</v>
      </c>
      <c r="G7" s="198">
        <f>SUM(41*60)/E7</f>
        <v>8.4391080617495717</v>
      </c>
      <c r="H7" s="199">
        <f>SUM(G7/1440)</f>
        <v>5.860491709548314E-3</v>
      </c>
    </row>
    <row r="8" spans="1:8" x14ac:dyDescent="0.3">
      <c r="A8" t="s">
        <v>160</v>
      </c>
      <c r="B8" s="7">
        <v>21</v>
      </c>
      <c r="C8" s="7">
        <v>30</v>
      </c>
      <c r="D8" s="47">
        <f>SUM('2021 GDH Champs Overall'!U4:U101)</f>
        <v>2.7323495370370372</v>
      </c>
      <c r="E8" s="182">
        <f>SUM(B8+C8)*6</f>
        <v>306</v>
      </c>
      <c r="F8" s="196">
        <f>SUM(B8+C8)*1400</f>
        <v>71400</v>
      </c>
      <c r="G8" s="198">
        <f>SUM(65.5*60)/E8</f>
        <v>12.843137254901961</v>
      </c>
      <c r="H8" s="199">
        <f>SUM(G8/1440)</f>
        <v>8.9188453159041396E-3</v>
      </c>
    </row>
    <row r="9" spans="1:8" x14ac:dyDescent="0.3">
      <c r="A9" t="s">
        <v>157</v>
      </c>
      <c r="B9" s="7">
        <v>25</v>
      </c>
      <c r="C9" s="7">
        <v>41</v>
      </c>
      <c r="D9" s="47">
        <f>SUM('2021 GDH Champs Overall'!O4:O101)</f>
        <v>1.8211921296296298</v>
      </c>
      <c r="E9" s="182">
        <f>SUM(B9+C9)*5</f>
        <v>330</v>
      </c>
      <c r="F9" s="196">
        <f>SUM(B9+C9)*225</f>
        <v>14850</v>
      </c>
      <c r="G9" s="198">
        <f>SUM(44*60)/E9</f>
        <v>8</v>
      </c>
      <c r="H9" s="199">
        <f>SUM(G9/1440)</f>
        <v>5.5555555555555558E-3</v>
      </c>
    </row>
    <row r="10" spans="1:8" x14ac:dyDescent="0.3">
      <c r="A10" t="s">
        <v>154</v>
      </c>
      <c r="B10" s="7">
        <v>29</v>
      </c>
      <c r="C10" s="7">
        <v>44</v>
      </c>
      <c r="D10" s="47">
        <f>SUM('2021 GDH Champs Overall'!I3:I101)</f>
        <v>2.0161226851851848</v>
      </c>
      <c r="E10" s="182">
        <f>SUM(B10+C10)*5</f>
        <v>365</v>
      </c>
      <c r="F10" s="196">
        <f>SUM(B10+C10)*330</f>
        <v>24090</v>
      </c>
      <c r="G10" s="198">
        <f>SUM(48.5*60)/E10</f>
        <v>7.9726027397260273</v>
      </c>
      <c r="H10" s="199">
        <f>SUM(G10/1440)</f>
        <v>5.5365296803652963E-3</v>
      </c>
    </row>
    <row r="11" spans="1:8" x14ac:dyDescent="0.3">
      <c r="A11" t="s">
        <v>156</v>
      </c>
      <c r="B11" s="7">
        <v>26</v>
      </c>
      <c r="C11" s="7">
        <v>41</v>
      </c>
      <c r="D11" s="47">
        <f>SUM('2021 GDH Champs Overall'!M4:M101)</f>
        <v>2.3158449074074072</v>
      </c>
      <c r="E11" s="182">
        <f>SUM(B11+C11)*6.2</f>
        <v>415.40000000000003</v>
      </c>
      <c r="F11" s="196">
        <f>SUM(B11+C11)*500</f>
        <v>33500</v>
      </c>
      <c r="G11" s="198">
        <f>SUM(55.5*60)/E11</f>
        <v>8.0163697640828104</v>
      </c>
      <c r="H11" s="199">
        <f>SUM(G11/1440)</f>
        <v>5.5669234472797294E-3</v>
      </c>
    </row>
    <row r="12" spans="1:8" x14ac:dyDescent="0.3">
      <c r="A12" t="s">
        <v>161</v>
      </c>
      <c r="B12" s="7">
        <v>20</v>
      </c>
      <c r="C12" s="7">
        <v>19</v>
      </c>
      <c r="D12" s="47">
        <f>SUM('2021 GDH Champs Overall'!W4:W101)</f>
        <v>10.392615740740741</v>
      </c>
      <c r="E12" s="182">
        <f>SUM(B12+C12)*22</f>
        <v>858</v>
      </c>
      <c r="F12" s="196">
        <f>SUM(B12+C12)*4000</f>
        <v>156000</v>
      </c>
      <c r="G12" s="198">
        <f>SUM(249.5*60)/E12</f>
        <v>17.447552447552447</v>
      </c>
      <c r="H12" s="199">
        <f>SUM(G12/1440)</f>
        <v>1.2116355866355866E-2</v>
      </c>
    </row>
    <row r="13" spans="1:8" x14ac:dyDescent="0.3">
      <c r="A13" t="s">
        <v>155</v>
      </c>
      <c r="B13" s="7">
        <v>30</v>
      </c>
      <c r="C13" s="7">
        <v>45</v>
      </c>
      <c r="D13" s="47">
        <f>SUM('2021 GDH Champs Overall'!K4:K101)</f>
        <v>7.4108101851851851</v>
      </c>
      <c r="E13" s="182">
        <f>SUM(B13+C13)*12</f>
        <v>900</v>
      </c>
      <c r="F13" s="196">
        <f>SUM(B13+C13)*2200</f>
        <v>165000</v>
      </c>
      <c r="G13" s="198">
        <f>SUM(178*60)/E13</f>
        <v>11.866666666666667</v>
      </c>
      <c r="H13" s="199">
        <f>SUM(G13/1440)</f>
        <v>8.2407407407407412E-3</v>
      </c>
    </row>
    <row r="14" spans="1:8" x14ac:dyDescent="0.3">
      <c r="A14" t="s">
        <v>158</v>
      </c>
      <c r="B14" s="7">
        <v>16</v>
      </c>
      <c r="C14" s="7">
        <v>16</v>
      </c>
      <c r="D14" s="47">
        <f>SUM('2021 GDH Champs Overall'!Q4:Q101)</f>
        <v>11.145798611111111</v>
      </c>
      <c r="E14" s="182">
        <f>SUM(B14+C14)*30</f>
        <v>960</v>
      </c>
      <c r="F14" s="196">
        <f>SUM(B14+C14)*4850</f>
        <v>155200</v>
      </c>
      <c r="G14" s="198">
        <f>SUM(267.5*60)/E14</f>
        <v>16.71875</v>
      </c>
      <c r="H14" s="199">
        <f>SUM(G14/1440)</f>
        <v>1.1610243055555556E-2</v>
      </c>
    </row>
    <row r="15" spans="1:8" x14ac:dyDescent="0.3">
      <c r="D15" s="47"/>
      <c r="E15" s="182"/>
      <c r="F15" s="196"/>
      <c r="G15" s="198"/>
      <c r="H15" s="199"/>
    </row>
    <row r="16" spans="1:8" x14ac:dyDescent="0.3">
      <c r="A16" s="183" t="s">
        <v>169</v>
      </c>
      <c r="B16" s="184">
        <f>AVERAGE(B3:B14)</f>
        <v>22.833333333333332</v>
      </c>
      <c r="C16" s="184">
        <f>AVERAGE(C3:C14)</f>
        <v>32.166666666666664</v>
      </c>
      <c r="D16" s="185">
        <f>SUM(D3:D14)</f>
        <v>43.791493055555556</v>
      </c>
      <c r="E16" s="184">
        <f>SUM(E3:E14)</f>
        <v>5090.5</v>
      </c>
      <c r="F16" s="197">
        <f>SUM(F3:F14)</f>
        <v>712350</v>
      </c>
    </row>
    <row r="18" spans="1:4" x14ac:dyDescent="0.3">
      <c r="A18" s="7" t="s">
        <v>152</v>
      </c>
      <c r="B18" s="7" t="s">
        <v>153</v>
      </c>
      <c r="C18" s="7" t="s">
        <v>170</v>
      </c>
      <c r="D18" s="7" t="s">
        <v>172</v>
      </c>
    </row>
    <row r="19" spans="1:4" x14ac:dyDescent="0.3">
      <c r="A19" s="7" t="s">
        <v>149</v>
      </c>
      <c r="B19" s="7">
        <v>7</v>
      </c>
      <c r="C19" s="7">
        <v>4</v>
      </c>
      <c r="D19" s="182">
        <f>SUM(C19/B19)*100</f>
        <v>57.142857142857139</v>
      </c>
    </row>
    <row r="20" spans="1:4" x14ac:dyDescent="0.3">
      <c r="A20" s="7" t="s">
        <v>70</v>
      </c>
      <c r="B20" s="7">
        <v>13</v>
      </c>
      <c r="C20" s="7">
        <v>9</v>
      </c>
      <c r="D20" s="182">
        <f t="shared" ref="D20:D31" si="0">SUM(C20/B20)*100</f>
        <v>69.230769230769226</v>
      </c>
    </row>
    <row r="21" spans="1:4" x14ac:dyDescent="0.3">
      <c r="A21" s="7" t="s">
        <v>71</v>
      </c>
      <c r="B21" s="7">
        <v>15</v>
      </c>
      <c r="C21" s="7">
        <v>9</v>
      </c>
      <c r="D21" s="182">
        <f t="shared" si="0"/>
        <v>60</v>
      </c>
    </row>
    <row r="22" spans="1:4" x14ac:dyDescent="0.3">
      <c r="A22" s="7" t="s">
        <v>72</v>
      </c>
      <c r="B22" s="7">
        <v>1</v>
      </c>
      <c r="C22" s="7">
        <v>1</v>
      </c>
      <c r="D22" s="182">
        <f t="shared" si="0"/>
        <v>100</v>
      </c>
    </row>
    <row r="23" spans="1:4" x14ac:dyDescent="0.3">
      <c r="A23" s="7" t="s">
        <v>73</v>
      </c>
      <c r="B23" s="7">
        <v>1</v>
      </c>
      <c r="C23" s="7">
        <v>1</v>
      </c>
      <c r="D23" s="182">
        <f t="shared" si="0"/>
        <v>100</v>
      </c>
    </row>
    <row r="24" spans="1:4" x14ac:dyDescent="0.3">
      <c r="A24" s="7" t="s">
        <v>175</v>
      </c>
      <c r="B24" s="7">
        <f>SUM(B19:B23)</f>
        <v>37</v>
      </c>
      <c r="C24" s="7">
        <f>SUM(C19:C23)</f>
        <v>24</v>
      </c>
      <c r="D24" s="182">
        <f t="shared" si="0"/>
        <v>64.86486486486487</v>
      </c>
    </row>
    <row r="25" spans="1:4" x14ac:dyDescent="0.3">
      <c r="A25" s="7" t="s">
        <v>150</v>
      </c>
      <c r="B25" s="7">
        <v>21</v>
      </c>
      <c r="C25" s="7">
        <v>10</v>
      </c>
      <c r="D25" s="182">
        <f t="shared" si="0"/>
        <v>47.619047619047613</v>
      </c>
    </row>
    <row r="26" spans="1:4" x14ac:dyDescent="0.3">
      <c r="A26" s="7" t="s">
        <v>65</v>
      </c>
      <c r="B26" s="7">
        <v>18</v>
      </c>
      <c r="C26" s="7">
        <v>12</v>
      </c>
      <c r="D26" s="182">
        <f t="shared" si="0"/>
        <v>66.666666666666657</v>
      </c>
    </row>
    <row r="27" spans="1:4" x14ac:dyDescent="0.3">
      <c r="A27" s="7" t="s">
        <v>0</v>
      </c>
      <c r="B27" s="7">
        <v>13</v>
      </c>
      <c r="C27" s="7">
        <v>6</v>
      </c>
      <c r="D27" s="182">
        <f t="shared" si="0"/>
        <v>46.153846153846153</v>
      </c>
    </row>
    <row r="28" spans="1:4" x14ac:dyDescent="0.3">
      <c r="A28" s="7" t="s">
        <v>67</v>
      </c>
      <c r="B28" s="7">
        <v>5</v>
      </c>
      <c r="C28" s="7">
        <v>4</v>
      </c>
      <c r="D28" s="182">
        <f t="shared" si="0"/>
        <v>80</v>
      </c>
    </row>
    <row r="29" spans="1:4" x14ac:dyDescent="0.3">
      <c r="A29" s="7" t="s">
        <v>68</v>
      </c>
      <c r="B29" s="7">
        <v>1</v>
      </c>
      <c r="C29" s="7">
        <v>1</v>
      </c>
      <c r="D29" s="182">
        <f t="shared" si="0"/>
        <v>100</v>
      </c>
    </row>
    <row r="30" spans="1:4" x14ac:dyDescent="0.3">
      <c r="A30" s="7" t="s">
        <v>174</v>
      </c>
      <c r="B30" s="7">
        <f>SUM(B25:B29)</f>
        <v>58</v>
      </c>
      <c r="C30" s="7">
        <f>SUM(C25:C29)</f>
        <v>33</v>
      </c>
      <c r="D30" s="182">
        <f t="shared" si="0"/>
        <v>56.896551724137936</v>
      </c>
    </row>
    <row r="31" spans="1:4" x14ac:dyDescent="0.3">
      <c r="A31" s="186" t="s">
        <v>173</v>
      </c>
      <c r="B31" s="186" cm="1">
        <f t="array" ref="B31">SUM(B19:B23+B25:B29)</f>
        <v>95</v>
      </c>
      <c r="C31" s="186" cm="1">
        <f t="array" ref="C31">SUM(C19:C23+C25:C29)</f>
        <v>57</v>
      </c>
      <c r="D31" s="182">
        <f t="shared" si="0"/>
        <v>60</v>
      </c>
    </row>
    <row r="34" spans="1:4" x14ac:dyDescent="0.3">
      <c r="B34" s="7" t="s">
        <v>179</v>
      </c>
      <c r="C34" s="7" t="s">
        <v>180</v>
      </c>
      <c r="D34" s="7" t="s">
        <v>171</v>
      </c>
    </row>
    <row r="35" spans="1:4" x14ac:dyDescent="0.3">
      <c r="A35" t="s">
        <v>135</v>
      </c>
      <c r="B35" s="7">
        <v>15</v>
      </c>
      <c r="C35" s="7">
        <v>15</v>
      </c>
      <c r="D35" s="7">
        <f>SUM(B35:C35)</f>
        <v>30</v>
      </c>
    </row>
    <row r="36" spans="1:4" x14ac:dyDescent="0.3">
      <c r="A36" t="s">
        <v>136</v>
      </c>
      <c r="B36" s="7">
        <v>24</v>
      </c>
      <c r="C36" s="7">
        <v>16</v>
      </c>
      <c r="D36" s="7">
        <f>SUM(B36:C36)</f>
        <v>40</v>
      </c>
    </row>
    <row r="37" spans="1:4" x14ac:dyDescent="0.3">
      <c r="A37" t="s">
        <v>137</v>
      </c>
      <c r="B37" s="7">
        <v>25</v>
      </c>
      <c r="C37" s="7">
        <v>18</v>
      </c>
      <c r="D37" s="7">
        <f>SUM(B37:C37)</f>
        <v>43</v>
      </c>
    </row>
  </sheetData>
  <autoFilter ref="B34:D34" xr:uid="{528A0C35-F450-4C0C-B066-2851E6BA36C8}">
    <sortState xmlns:xlrd2="http://schemas.microsoft.com/office/spreadsheetml/2017/richdata2" ref="B35:D37">
      <sortCondition ref="D34"/>
    </sortState>
  </autoFilter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4234-AAC4-41C2-94F6-1656B032940F}">
  <dimension ref="A1"/>
  <sheetViews>
    <sheetView topLeftCell="A69" workbookViewId="0">
      <selection activeCell="T90" sqref="T90"/>
    </sheetView>
  </sheetViews>
  <sheetFormatPr defaultRowHeight="15.0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GDH Champs Overall</vt:lpstr>
      <vt:lpstr>2021 GDH Champs Road</vt:lpstr>
      <vt:lpstr>2021 GDH Champs Fell</vt:lpstr>
      <vt:lpstr>2021 GDH Champs Trail</vt:lpstr>
      <vt:lpstr>Leader Table</vt:lpstr>
      <vt:lpstr>Stats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Crutchley, Ian</cp:lastModifiedBy>
  <cp:lastPrinted>2021-12-05T21:22:26Z</cp:lastPrinted>
  <dcterms:created xsi:type="dcterms:W3CDTF">2021-02-22T20:55:53Z</dcterms:created>
  <dcterms:modified xsi:type="dcterms:W3CDTF">2021-12-19T13:20:11Z</dcterms:modified>
</cp:coreProperties>
</file>