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acr\Downloads\GDH Reports\GDH Virtual Champs 2022\"/>
    </mc:Choice>
  </mc:AlternateContent>
  <xr:revisionPtr revIDLastSave="0" documentId="13_ncr:1_{E8C4136F-379B-46BA-A1C4-1BF1A17B2756}" xr6:coauthVersionLast="47" xr6:coauthVersionMax="47" xr10:uidLastSave="{00000000-0000-0000-0000-000000000000}"/>
  <bookViews>
    <workbookView xWindow="-118" yWindow="-118" windowWidth="25370" windowHeight="13759" tabRatio="809" xr2:uid="{744D3DFC-ADBD-4789-A8A5-AD5ADF256C24}"/>
  </bookViews>
  <sheets>
    <sheet name="2022 GDH Champs Overall" sheetId="1" r:id="rId1"/>
    <sheet name="Age Grade" sheetId="7" r:id="rId2"/>
    <sheet name="2022 GDH Champs Trail" sheetId="3" r:id="rId3"/>
    <sheet name="2022 GDH Champs Fell" sheetId="4" r:id="rId4"/>
    <sheet name="2022 GDH Champs Road" sheetId="5" r:id="rId5"/>
    <sheet name="Leader Table" sheetId="6" r:id="rId6"/>
    <sheet name="Stats" sheetId="9" r:id="rId7"/>
    <sheet name="Graphs" sheetId="10" r:id="rId8"/>
  </sheets>
  <definedNames>
    <definedName name="_xlnm._FilterDatabase" localSheetId="3" hidden="1">'2022 GDH Champs Fell'!$A$3:$L$58</definedName>
    <definedName name="_xlnm._FilterDatabase" localSheetId="0" hidden="1">'2022 GDH Champs Overall'!$A$3:$AE$97</definedName>
    <definedName name="_xlnm._FilterDatabase" localSheetId="4" hidden="1">'2022 GDH Champs Road'!$A$3:$L$72</definedName>
    <definedName name="_xlnm._FilterDatabase" localSheetId="2" hidden="1">'2022 GDH Champs Trail'!$A$3:$L$78</definedName>
    <definedName name="_xlnm._FilterDatabase" localSheetId="1" hidden="1">'Age Grade'!$A$3:$I$19</definedName>
    <definedName name="_xlnm._FilterDatabase" localSheetId="5" hidden="1">'Leader Table'!$A$1:$F$1</definedName>
    <definedName name="_xlnm._FilterDatabase" localSheetId="6" hidden="1">Stats!$A$2:$H$2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9" l="1"/>
  <c r="E3" i="9"/>
  <c r="G3" i="9" s="1"/>
  <c r="H3" i="9" s="1"/>
  <c r="AE98" i="1"/>
  <c r="F4" i="9"/>
  <c r="E4" i="9"/>
  <c r="G4" i="9" s="1"/>
  <c r="H4" i="9" s="1"/>
  <c r="E13" i="9"/>
  <c r="G13" i="9" s="1"/>
  <c r="AC98" i="1"/>
  <c r="F13" i="9"/>
  <c r="AA98" i="1"/>
  <c r="F7" i="9"/>
  <c r="E7" i="9"/>
  <c r="G7" i="9" s="1"/>
  <c r="E12" i="9"/>
  <c r="G12" i="9" s="1"/>
  <c r="Y97" i="1"/>
  <c r="F12" i="9"/>
  <c r="W97" i="1"/>
  <c r="F9" i="9"/>
  <c r="E9" i="9"/>
  <c r="G9" i="9" s="1"/>
  <c r="U97" i="1"/>
  <c r="E8" i="9"/>
  <c r="G8" i="9" s="1"/>
  <c r="H8" i="9" s="1"/>
  <c r="F8" i="9"/>
  <c r="S97" i="1"/>
  <c r="F6" i="9"/>
  <c r="E6" i="9"/>
  <c r="G6" i="9" s="1"/>
  <c r="H6" i="9" s="1"/>
  <c r="E11" i="9"/>
  <c r="G11" i="9" s="1"/>
  <c r="H11" i="9" s="1"/>
  <c r="Q98" i="1"/>
  <c r="E5" i="9"/>
  <c r="G5" i="9" s="1"/>
  <c r="H5" i="9" s="1"/>
  <c r="O98" i="1"/>
  <c r="K98" i="1"/>
  <c r="F11" i="9"/>
  <c r="F5" i="9"/>
  <c r="M98" i="1"/>
  <c r="F14" i="9"/>
  <c r="F10" i="9"/>
  <c r="E14" i="9"/>
  <c r="G14" i="9" s="1"/>
  <c r="H14" i="9" s="1"/>
  <c r="H13" i="9" l="1"/>
  <c r="H7" i="9"/>
  <c r="H12" i="9"/>
  <c r="H9" i="9"/>
  <c r="I98" i="1" l="1"/>
  <c r="F16" i="9"/>
  <c r="E10" i="9"/>
  <c r="G10" i="9" s="1"/>
  <c r="H10" i="9" s="1"/>
  <c r="D37" i="9"/>
  <c r="D36" i="9"/>
  <c r="D35" i="9"/>
  <c r="C31" i="9" a="1"/>
  <c r="C31" i="9" s="1"/>
  <c r="B31" i="9" a="1"/>
  <c r="B31" i="9" s="1"/>
  <c r="C30" i="9"/>
  <c r="B30" i="9"/>
  <c r="D29" i="9"/>
  <c r="D28" i="9"/>
  <c r="D27" i="9"/>
  <c r="D26" i="9"/>
  <c r="D25" i="9"/>
  <c r="C24" i="9"/>
  <c r="B24" i="9"/>
  <c r="D23" i="9"/>
  <c r="D22" i="9"/>
  <c r="D21" i="9"/>
  <c r="D20" i="9"/>
  <c r="D19" i="9"/>
  <c r="C16" i="9"/>
  <c r="B16" i="9"/>
  <c r="D16" i="9"/>
  <c r="D30" i="9" l="1"/>
  <c r="D24" i="9"/>
  <c r="D31" i="9"/>
  <c r="E16" i="9"/>
  <c r="D43" i="4" l="1"/>
  <c r="E43" i="4"/>
  <c r="F43" i="4"/>
  <c r="D45" i="4"/>
  <c r="E45" i="4"/>
  <c r="F45" i="4"/>
  <c r="D48" i="4"/>
  <c r="E48" i="4"/>
  <c r="F48" i="4"/>
  <c r="D54" i="5" l="1"/>
  <c r="E54" i="5"/>
  <c r="F54" i="5"/>
  <c r="D19" i="5"/>
  <c r="E19" i="5"/>
  <c r="F19" i="5"/>
  <c r="D44" i="5"/>
  <c r="E44" i="5"/>
  <c r="F44" i="5"/>
  <c r="D60" i="5"/>
  <c r="E60" i="5"/>
  <c r="F60" i="5"/>
  <c r="D67" i="1"/>
  <c r="E67" i="1"/>
  <c r="F67" i="1"/>
  <c r="G67" i="1"/>
  <c r="D77" i="1"/>
  <c r="E77" i="1"/>
  <c r="F77" i="1"/>
  <c r="G77" i="1"/>
  <c r="D16" i="4"/>
  <c r="E16" i="4"/>
  <c r="F16" i="4"/>
  <c r="D20" i="4"/>
  <c r="E20" i="4"/>
  <c r="F20" i="4"/>
  <c r="D41" i="4"/>
  <c r="F14" i="4"/>
  <c r="E14" i="4"/>
  <c r="D14" i="4"/>
  <c r="D37" i="4"/>
  <c r="E37" i="4"/>
  <c r="F37" i="4"/>
  <c r="D33" i="4"/>
  <c r="E33" i="4"/>
  <c r="F33" i="4"/>
  <c r="D6" i="4"/>
  <c r="E6" i="4"/>
  <c r="F6" i="4"/>
  <c r="D57" i="4"/>
  <c r="E57" i="4"/>
  <c r="F57" i="4"/>
  <c r="D42" i="4"/>
  <c r="E42" i="4"/>
  <c r="F42" i="4"/>
  <c r="D44" i="4"/>
  <c r="E44" i="4"/>
  <c r="F44" i="4"/>
  <c r="D8" i="4"/>
  <c r="E8" i="4"/>
  <c r="F8" i="4"/>
  <c r="D47" i="3"/>
  <c r="E47" i="3"/>
  <c r="F47" i="3"/>
  <c r="D12" i="3"/>
  <c r="E12" i="3"/>
  <c r="F12" i="3"/>
  <c r="D17" i="3"/>
  <c r="E17" i="3"/>
  <c r="F17" i="3"/>
  <c r="D48" i="3"/>
  <c r="E48" i="3"/>
  <c r="F48" i="3"/>
  <c r="D16" i="3"/>
  <c r="E16" i="3"/>
  <c r="F16" i="3"/>
  <c r="D49" i="3"/>
  <c r="E49" i="3"/>
  <c r="F49" i="3"/>
  <c r="D9" i="3"/>
  <c r="E9" i="3"/>
  <c r="F9" i="3"/>
  <c r="D45" i="3"/>
  <c r="E45" i="3"/>
  <c r="F45" i="3"/>
  <c r="D7" i="3"/>
  <c r="E7" i="3"/>
  <c r="F7" i="3"/>
  <c r="D52" i="3"/>
  <c r="E52" i="3"/>
  <c r="F52" i="3"/>
  <c r="D67" i="3"/>
  <c r="E67" i="3"/>
  <c r="F67" i="3"/>
  <c r="D76" i="3"/>
  <c r="E76" i="3"/>
  <c r="F76" i="3"/>
  <c r="D53" i="3"/>
  <c r="E53" i="3"/>
  <c r="F53" i="3"/>
  <c r="D55" i="3"/>
  <c r="E55" i="3"/>
  <c r="F55" i="3"/>
  <c r="D22" i="3"/>
  <c r="E22" i="3"/>
  <c r="F22" i="3"/>
  <c r="G78" i="1"/>
  <c r="F78" i="1"/>
  <c r="E78" i="1"/>
  <c r="D78" i="1"/>
  <c r="G60" i="1"/>
  <c r="F60" i="1"/>
  <c r="E60" i="1"/>
  <c r="D60" i="1"/>
  <c r="G52" i="1"/>
  <c r="F52" i="1"/>
  <c r="E52" i="1"/>
  <c r="D52" i="1"/>
  <c r="G29" i="1"/>
  <c r="F29" i="1"/>
  <c r="E29" i="1"/>
  <c r="D29" i="1"/>
  <c r="G10" i="1"/>
  <c r="F10" i="1"/>
  <c r="E10" i="1"/>
  <c r="D10" i="1"/>
  <c r="G18" i="1"/>
  <c r="F18" i="1"/>
  <c r="E18" i="1"/>
  <c r="D18" i="1"/>
  <c r="D42" i="5"/>
  <c r="E42" i="5"/>
  <c r="F42" i="5"/>
  <c r="D40" i="5"/>
  <c r="E40" i="5"/>
  <c r="F40" i="5"/>
  <c r="D20" i="5"/>
  <c r="E20" i="5"/>
  <c r="F20" i="5"/>
  <c r="D70" i="5"/>
  <c r="E70" i="5"/>
  <c r="F70" i="5"/>
  <c r="D43" i="5"/>
  <c r="E43" i="5"/>
  <c r="F43" i="5"/>
  <c r="D10" i="5"/>
  <c r="E10" i="5"/>
  <c r="F10" i="5"/>
  <c r="D47" i="5"/>
  <c r="E47" i="5"/>
  <c r="F47" i="5"/>
  <c r="D46" i="5"/>
  <c r="E46" i="5"/>
  <c r="F46" i="5"/>
  <c r="D62" i="5"/>
  <c r="E62" i="5"/>
  <c r="F62" i="5"/>
  <c r="D45" i="5"/>
  <c r="E45" i="5"/>
  <c r="F45" i="5"/>
  <c r="D53" i="5"/>
  <c r="E53" i="5"/>
  <c r="F53" i="5"/>
  <c r="D71" i="5"/>
  <c r="E71" i="5"/>
  <c r="F71" i="5"/>
  <c r="D21" i="5"/>
  <c r="E21" i="5"/>
  <c r="F21" i="5"/>
  <c r="D62" i="1"/>
  <c r="E62" i="1"/>
  <c r="F62" i="1"/>
  <c r="G62" i="1"/>
  <c r="D13" i="1"/>
  <c r="E13" i="1"/>
  <c r="F13" i="1"/>
  <c r="G13" i="1"/>
  <c r="D89" i="1"/>
  <c r="E89" i="1"/>
  <c r="F89" i="1"/>
  <c r="G89" i="1"/>
  <c r="D80" i="1"/>
  <c r="E80" i="1"/>
  <c r="F80" i="1"/>
  <c r="G80" i="1"/>
  <c r="D55" i="1"/>
  <c r="E55" i="1"/>
  <c r="F55" i="1"/>
  <c r="G55" i="1"/>
  <c r="D94" i="1"/>
  <c r="E94" i="1"/>
  <c r="F94" i="1"/>
  <c r="G94" i="1"/>
  <c r="D28" i="1"/>
  <c r="E28" i="1"/>
  <c r="F28" i="1"/>
  <c r="G28" i="1"/>
  <c r="D70" i="1"/>
  <c r="E70" i="1"/>
  <c r="F70" i="1"/>
  <c r="G70" i="1"/>
  <c r="D61" i="1"/>
  <c r="E61" i="1"/>
  <c r="F61" i="1"/>
  <c r="G61" i="1"/>
  <c r="D57" i="1"/>
  <c r="E57" i="1"/>
  <c r="F57" i="1"/>
  <c r="G57" i="1"/>
  <c r="D50" i="1"/>
  <c r="E50" i="1"/>
  <c r="F50" i="1"/>
  <c r="G50" i="1"/>
  <c r="D30" i="1"/>
  <c r="E30" i="1"/>
  <c r="F30" i="1"/>
  <c r="G30" i="1"/>
  <c r="D93" i="1"/>
  <c r="E93" i="1"/>
  <c r="F93" i="1"/>
  <c r="G93" i="1"/>
  <c r="G92" i="1"/>
  <c r="F92" i="1"/>
  <c r="E92" i="1"/>
  <c r="D92" i="1"/>
  <c r="G76" i="1"/>
  <c r="F76" i="1"/>
  <c r="E76" i="1"/>
  <c r="D76" i="1"/>
  <c r="G51" i="1"/>
  <c r="F51" i="1"/>
  <c r="E51" i="1"/>
  <c r="D51" i="1"/>
  <c r="G8" i="1"/>
  <c r="F8" i="1"/>
  <c r="E8" i="1"/>
  <c r="D8" i="1"/>
  <c r="D29" i="4"/>
  <c r="E29" i="4"/>
  <c r="F29" i="4"/>
  <c r="D17" i="4"/>
  <c r="E17" i="4"/>
  <c r="F17" i="4"/>
  <c r="D39" i="4" l="1"/>
  <c r="E39" i="4"/>
  <c r="F39" i="4"/>
  <c r="D91" i="1"/>
  <c r="E91" i="1"/>
  <c r="F91" i="1"/>
  <c r="G91" i="1"/>
  <c r="D55" i="4"/>
  <c r="F55" i="4"/>
  <c r="E55" i="4"/>
  <c r="D47" i="1"/>
  <c r="E47" i="1"/>
  <c r="F47" i="1"/>
  <c r="G47" i="1"/>
  <c r="D56" i="1"/>
  <c r="E56" i="1"/>
  <c r="F56" i="1"/>
  <c r="G56" i="1"/>
  <c r="D95" i="1"/>
  <c r="E95" i="1"/>
  <c r="F95" i="1"/>
  <c r="G95" i="1"/>
  <c r="D16" i="1"/>
  <c r="E16" i="1"/>
  <c r="F16" i="1"/>
  <c r="G16" i="1"/>
  <c r="D58" i="1"/>
  <c r="E58" i="1"/>
  <c r="F58" i="1"/>
  <c r="G58" i="1"/>
  <c r="G7" i="1"/>
  <c r="F7" i="1"/>
  <c r="E7" i="1"/>
  <c r="D7" i="1"/>
  <c r="D68" i="3"/>
  <c r="E68" i="3"/>
  <c r="F68" i="3"/>
  <c r="D44" i="3"/>
  <c r="E44" i="3"/>
  <c r="F44" i="3"/>
  <c r="D69" i="3"/>
  <c r="E69" i="3"/>
  <c r="F69" i="3"/>
  <c r="E31" i="1"/>
  <c r="E20" i="1"/>
  <c r="E26" i="1"/>
  <c r="D51" i="3"/>
  <c r="E51" i="3"/>
  <c r="F51" i="3"/>
  <c r="D77" i="3"/>
  <c r="E77" i="3"/>
  <c r="F77" i="3"/>
  <c r="D31" i="3"/>
  <c r="E31" i="3"/>
  <c r="F31" i="3"/>
  <c r="D39" i="3"/>
  <c r="E39" i="3"/>
  <c r="F39" i="3"/>
  <c r="D8" i="3"/>
  <c r="E8" i="3"/>
  <c r="F8" i="3"/>
  <c r="F82" i="1" l="1"/>
  <c r="F84" i="1"/>
  <c r="F86" i="1"/>
  <c r="F83" i="1"/>
  <c r="F39" i="1"/>
  <c r="F42" i="1"/>
  <c r="F48" i="1"/>
  <c r="F45" i="1"/>
  <c r="F88" i="1"/>
  <c r="F49" i="1"/>
  <c r="F41" i="1"/>
  <c r="F34" i="1"/>
  <c r="F43" i="1"/>
  <c r="F72" i="1"/>
  <c r="F65" i="1"/>
  <c r="F40" i="1"/>
  <c r="F74" i="1"/>
  <c r="F79" i="1"/>
  <c r="F38" i="1"/>
  <c r="F68" i="1"/>
  <c r="F96" i="1"/>
  <c r="F54" i="1"/>
  <c r="F21" i="1"/>
  <c r="F66" i="1"/>
  <c r="F4" i="1"/>
  <c r="F53" i="1"/>
  <c r="F90" i="1"/>
  <c r="F37" i="1"/>
  <c r="F14" i="1"/>
  <c r="F44" i="1"/>
  <c r="F75" i="1"/>
  <c r="F25" i="1"/>
  <c r="F73" i="1"/>
  <c r="F85" i="1"/>
  <c r="F63" i="1"/>
  <c r="F11" i="1"/>
  <c r="F35" i="1"/>
  <c r="F33" i="1"/>
  <c r="F87" i="1"/>
  <c r="F36" i="1"/>
  <c r="F64" i="1"/>
  <c r="F15" i="1"/>
  <c r="F17" i="1"/>
  <c r="F19" i="1"/>
  <c r="F24" i="1"/>
  <c r="F23" i="1"/>
  <c r="F22" i="1"/>
  <c r="F32" i="1"/>
  <c r="F59" i="1"/>
  <c r="F20" i="1"/>
  <c r="F71" i="1"/>
  <c r="F69" i="1"/>
  <c r="F31" i="1"/>
  <c r="F26" i="1"/>
  <c r="F5" i="1"/>
  <c r="F12" i="1"/>
  <c r="F6" i="1"/>
  <c r="F27" i="1"/>
  <c r="F9" i="1"/>
  <c r="F46" i="1"/>
  <c r="F81" i="1"/>
  <c r="F12" i="6"/>
  <c r="D17" i="1"/>
  <c r="E39" i="5"/>
  <c r="D39" i="5"/>
  <c r="F66" i="5"/>
  <c r="E66" i="5"/>
  <c r="D66" i="5"/>
  <c r="F36" i="5"/>
  <c r="E36" i="5"/>
  <c r="D36" i="5"/>
  <c r="G38" i="1"/>
  <c r="G85" i="1"/>
  <c r="G81" i="1"/>
  <c r="G33" i="1"/>
  <c r="G9" i="1"/>
  <c r="G63" i="1"/>
  <c r="G11" i="1"/>
  <c r="G68" i="1"/>
  <c r="G48" i="1"/>
  <c r="G46" i="1"/>
  <c r="G87" i="1"/>
  <c r="G35" i="1"/>
  <c r="G96" i="1"/>
  <c r="G36" i="1"/>
  <c r="G45" i="1"/>
  <c r="G82" i="1"/>
  <c r="G66" i="1"/>
  <c r="G88" i="1"/>
  <c r="G15" i="1"/>
  <c r="G84" i="1"/>
  <c r="G54" i="1"/>
  <c r="G64" i="1"/>
  <c r="G49" i="1"/>
  <c r="G86" i="1"/>
  <c r="G41" i="1"/>
  <c r="G21" i="1"/>
  <c r="G17" i="1"/>
  <c r="G83" i="1"/>
  <c r="G4" i="1"/>
  <c r="G34" i="1"/>
  <c r="G19" i="1"/>
  <c r="G39" i="1"/>
  <c r="G24" i="1"/>
  <c r="G53" i="1"/>
  <c r="G65" i="1"/>
  <c r="G37" i="1"/>
  <c r="G43" i="1"/>
  <c r="G23" i="1"/>
  <c r="G44" i="1"/>
  <c r="G72" i="1"/>
  <c r="G22" i="1"/>
  <c r="G14" i="1"/>
  <c r="G90" i="1"/>
  <c r="G40" i="1"/>
  <c r="G32" i="1"/>
  <c r="G75" i="1"/>
  <c r="G74" i="1"/>
  <c r="G59" i="1"/>
  <c r="G25" i="1"/>
  <c r="G20" i="1"/>
  <c r="G79" i="1"/>
  <c r="G73" i="1"/>
  <c r="G71" i="1"/>
  <c r="G69" i="1"/>
  <c r="G26" i="1"/>
  <c r="G31" i="1"/>
  <c r="G5" i="1"/>
  <c r="G12" i="1"/>
  <c r="G6" i="1"/>
  <c r="G27" i="1"/>
  <c r="G42" i="1"/>
  <c r="E5" i="1" l="1"/>
  <c r="E12" i="1"/>
  <c r="E6" i="1"/>
  <c r="E32" i="1"/>
  <c r="E74" i="1"/>
  <c r="E75" i="1"/>
  <c r="E59" i="1"/>
  <c r="E79" i="1"/>
  <c r="E25" i="1"/>
  <c r="E73" i="1"/>
  <c r="E71" i="1"/>
  <c r="E69" i="1"/>
  <c r="E19" i="1"/>
  <c r="E65" i="1"/>
  <c r="E53" i="1"/>
  <c r="E24" i="1"/>
  <c r="E43" i="1"/>
  <c r="E37" i="1"/>
  <c r="E23" i="1"/>
  <c r="E72" i="1"/>
  <c r="E14" i="1"/>
  <c r="E44" i="1"/>
  <c r="E22" i="1"/>
  <c r="E40" i="1"/>
  <c r="E90" i="1"/>
  <c r="E64" i="1"/>
  <c r="E41" i="1"/>
  <c r="E21" i="1"/>
  <c r="E83" i="1"/>
  <c r="E17" i="1"/>
  <c r="E34" i="1"/>
  <c r="E4" i="1"/>
  <c r="E39" i="1"/>
  <c r="E36" i="1"/>
  <c r="E88" i="1"/>
  <c r="E66" i="1"/>
  <c r="E84" i="1"/>
  <c r="E15" i="1"/>
  <c r="E49" i="1"/>
  <c r="E54" i="1"/>
  <c r="E86" i="1"/>
  <c r="E33" i="1"/>
  <c r="E48" i="1"/>
  <c r="E68" i="1"/>
  <c r="E35" i="1"/>
  <c r="E46" i="1"/>
  <c r="E87" i="1"/>
  <c r="E45" i="1"/>
  <c r="E96" i="1"/>
  <c r="E82" i="1"/>
  <c r="E42" i="1"/>
  <c r="E38" i="1"/>
  <c r="E85" i="1"/>
  <c r="E63" i="1"/>
  <c r="E11" i="1"/>
  <c r="E81" i="1"/>
  <c r="D73" i="1" l="1"/>
  <c r="F56" i="4"/>
  <c r="E56" i="4"/>
  <c r="D56" i="4"/>
  <c r="F11" i="4"/>
  <c r="E11" i="4"/>
  <c r="D11" i="4"/>
  <c r="F50" i="4"/>
  <c r="E50" i="4"/>
  <c r="D50" i="4"/>
  <c r="F5" i="4"/>
  <c r="F49" i="4"/>
  <c r="E5" i="4"/>
  <c r="E49" i="4"/>
  <c r="D5" i="4"/>
  <c r="D49" i="4"/>
  <c r="D5" i="1"/>
  <c r="D86" i="1"/>
  <c r="E38" i="4"/>
  <c r="F38" i="4"/>
  <c r="E18" i="4"/>
  <c r="E7" i="4"/>
  <c r="E21" i="4"/>
  <c r="E27" i="4"/>
  <c r="E32" i="4"/>
  <c r="E31" i="4"/>
  <c r="E46" i="4"/>
  <c r="E54" i="4"/>
  <c r="E4" i="4"/>
  <c r="E36" i="4"/>
  <c r="E47" i="4"/>
  <c r="E51" i="4"/>
  <c r="E34" i="4"/>
  <c r="E41" i="4"/>
  <c r="E25" i="4"/>
  <c r="E53" i="4"/>
  <c r="E40" i="4"/>
  <c r="E10" i="4"/>
  <c r="E9" i="4"/>
  <c r="E12" i="4"/>
  <c r="E26" i="4"/>
  <c r="E30" i="4"/>
  <c r="E28" i="4"/>
  <c r="E24" i="4"/>
  <c r="E52" i="4"/>
  <c r="E22" i="4"/>
  <c r="E19" i="4"/>
  <c r="E35" i="4"/>
  <c r="E13" i="4"/>
  <c r="E23" i="4"/>
  <c r="E15" i="4"/>
  <c r="F18" i="4"/>
  <c r="F7" i="4"/>
  <c r="F21" i="4"/>
  <c r="F27" i="4"/>
  <c r="F32" i="4"/>
  <c r="F31" i="4"/>
  <c r="F46" i="4"/>
  <c r="F54" i="4"/>
  <c r="F4" i="4"/>
  <c r="F36" i="4"/>
  <c r="F47" i="4"/>
  <c r="F51" i="4"/>
  <c r="F34" i="4"/>
  <c r="F41" i="4"/>
  <c r="F25" i="4"/>
  <c r="F53" i="4"/>
  <c r="F40" i="4"/>
  <c r="F10" i="4"/>
  <c r="F9" i="4"/>
  <c r="F12" i="4"/>
  <c r="F26" i="4"/>
  <c r="F30" i="4"/>
  <c r="F28" i="4"/>
  <c r="F24" i="4"/>
  <c r="F52" i="4"/>
  <c r="F22" i="4"/>
  <c r="F19" i="4"/>
  <c r="F35" i="4"/>
  <c r="F13" i="4"/>
  <c r="F23" i="4"/>
  <c r="F15" i="4"/>
  <c r="D30" i="3"/>
  <c r="F29" i="3"/>
  <c r="F59" i="3"/>
  <c r="F21" i="3"/>
  <c r="F71" i="3"/>
  <c r="F70" i="3"/>
  <c r="F36" i="3"/>
  <c r="F62" i="3"/>
  <c r="F42" i="3"/>
  <c r="F57" i="3"/>
  <c r="F63" i="3"/>
  <c r="F5" i="3"/>
  <c r="F74" i="3"/>
  <c r="F11" i="3"/>
  <c r="F6" i="3"/>
  <c r="F66" i="3"/>
  <c r="F20" i="3"/>
  <c r="F27" i="3"/>
  <c r="F35" i="3"/>
  <c r="F13" i="3"/>
  <c r="F64" i="3"/>
  <c r="F37" i="3"/>
  <c r="F19" i="3"/>
  <c r="F32" i="3"/>
  <c r="F18" i="3"/>
  <c r="F10" i="3"/>
  <c r="F65" i="3"/>
  <c r="F30" i="3"/>
  <c r="F46" i="3"/>
  <c r="F50" i="3"/>
  <c r="F15" i="3"/>
  <c r="F56" i="3"/>
  <c r="F4" i="3"/>
  <c r="F78" i="3"/>
  <c r="F34" i="3"/>
  <c r="F58" i="3"/>
  <c r="F54" i="3"/>
  <c r="F28" i="3"/>
  <c r="F23" i="3"/>
  <c r="F60" i="3"/>
  <c r="F25" i="3"/>
  <c r="F33" i="3"/>
  <c r="F41" i="3"/>
  <c r="F26" i="3"/>
  <c r="F75" i="3"/>
  <c r="F73" i="3"/>
  <c r="F14" i="3"/>
  <c r="F24" i="3"/>
  <c r="F38" i="3"/>
  <c r="F61" i="3"/>
  <c r="F72" i="3"/>
  <c r="F40" i="3"/>
  <c r="F43" i="3"/>
  <c r="E30" i="3"/>
  <c r="E13" i="3"/>
  <c r="E25" i="3"/>
  <c r="E33" i="3"/>
  <c r="E19" i="3"/>
  <c r="E21" i="3"/>
  <c r="E5" i="3"/>
  <c r="E32" i="3"/>
  <c r="E28" i="3"/>
  <c r="E41" i="3"/>
  <c r="E23" i="3"/>
  <c r="E20" i="3"/>
  <c r="E29" i="3"/>
  <c r="E60" i="3"/>
  <c r="E26" i="3"/>
  <c r="E54" i="3"/>
  <c r="E11" i="3"/>
  <c r="E6" i="3"/>
  <c r="E73" i="3"/>
  <c r="E70" i="3"/>
  <c r="E27" i="3"/>
  <c r="E59" i="3"/>
  <c r="E61" i="3"/>
  <c r="E65" i="3"/>
  <c r="E36" i="3"/>
  <c r="E34" i="3"/>
  <c r="E37" i="3"/>
  <c r="E46" i="3"/>
  <c r="E42" i="3"/>
  <c r="E75" i="3"/>
  <c r="E78" i="3"/>
  <c r="E63" i="3"/>
  <c r="E66" i="3"/>
  <c r="E35" i="3"/>
  <c r="E64" i="3"/>
  <c r="E38" i="3"/>
  <c r="E62" i="3"/>
  <c r="E71" i="3"/>
  <c r="E74" i="3"/>
  <c r="E50" i="3"/>
  <c r="E56" i="3"/>
  <c r="E58" i="3"/>
  <c r="E15" i="3"/>
  <c r="E4" i="3"/>
  <c r="E14" i="3"/>
  <c r="E40" i="3"/>
  <c r="E10" i="3"/>
  <c r="E18" i="3"/>
  <c r="E43" i="3"/>
  <c r="E24" i="3"/>
  <c r="E72" i="3"/>
  <c r="E57" i="3"/>
  <c r="D15" i="3"/>
  <c r="D38" i="3"/>
  <c r="D42" i="3"/>
  <c r="D53" i="1"/>
  <c r="D28" i="3" l="1"/>
  <c r="D64" i="3" l="1"/>
  <c r="D29" i="3" l="1"/>
  <c r="D40" i="3"/>
  <c r="D21" i="3"/>
  <c r="D43" i="3"/>
  <c r="D37" i="3"/>
  <c r="D62" i="3"/>
  <c r="D35" i="3"/>
  <c r="D33" i="3"/>
  <c r="D66" i="3"/>
  <c r="D63" i="3"/>
  <c r="D5" i="3"/>
  <c r="D57" i="3"/>
  <c r="D11" i="3"/>
  <c r="D6" i="3"/>
  <c r="D50" i="3"/>
  <c r="D20" i="3"/>
  <c r="D27" i="3"/>
  <c r="D58" i="3"/>
  <c r="D32" i="3"/>
  <c r="D41" i="3"/>
  <c r="D46" i="3"/>
  <c r="D74" i="3"/>
  <c r="D19" i="3"/>
  <c r="D65" i="3"/>
  <c r="D23" i="3"/>
  <c r="D13" i="3"/>
  <c r="D70" i="3"/>
  <c r="D4" i="3"/>
  <c r="D10" i="3"/>
  <c r="D14" i="3"/>
  <c r="D56" i="3"/>
  <c r="D78" i="3"/>
  <c r="D73" i="3"/>
  <c r="D18" i="3"/>
  <c r="D54" i="3"/>
  <c r="D24" i="3"/>
  <c r="D60" i="3"/>
  <c r="D25" i="3"/>
  <c r="D26" i="3"/>
  <c r="D71" i="3"/>
  <c r="D34" i="3"/>
  <c r="D75" i="3"/>
  <c r="D61" i="3"/>
  <c r="D72" i="3"/>
  <c r="D59" i="3"/>
  <c r="D36" i="3"/>
  <c r="D6" i="1"/>
  <c r="F8" i="5"/>
  <c r="F34" i="5"/>
  <c r="F57" i="5"/>
  <c r="F14" i="5"/>
  <c r="F52" i="5"/>
  <c r="F16" i="5"/>
  <c r="F64" i="5"/>
  <c r="F63" i="5"/>
  <c r="F32" i="5"/>
  <c r="F31" i="5"/>
  <c r="F55" i="5"/>
  <c r="F4" i="5"/>
  <c r="F38" i="5"/>
  <c r="F6" i="5"/>
  <c r="F37" i="5"/>
  <c r="F69" i="5"/>
  <c r="F33" i="5"/>
  <c r="F11" i="5"/>
  <c r="F7" i="5"/>
  <c r="F17" i="5"/>
  <c r="F25" i="5"/>
  <c r="F67" i="5"/>
  <c r="F12" i="5"/>
  <c r="F58" i="5"/>
  <c r="F68" i="5"/>
  <c r="F28" i="5"/>
  <c r="F48" i="5"/>
  <c r="F23" i="5"/>
  <c r="F65" i="5"/>
  <c r="F29" i="5"/>
  <c r="F22" i="5"/>
  <c r="F24" i="5"/>
  <c r="F39" i="5"/>
  <c r="F56" i="5"/>
  <c r="F72" i="5"/>
  <c r="F9" i="5"/>
  <c r="F51" i="5"/>
  <c r="F15" i="5"/>
  <c r="F18" i="5"/>
  <c r="F27" i="5"/>
  <c r="F26" i="5"/>
  <c r="F30" i="5"/>
  <c r="F41" i="5"/>
  <c r="F35" i="5"/>
  <c r="F61" i="5"/>
  <c r="F59" i="5"/>
  <c r="F49" i="5"/>
  <c r="F5" i="5"/>
  <c r="F50" i="5"/>
  <c r="F13" i="5"/>
  <c r="E14" i="5"/>
  <c r="E52" i="5"/>
  <c r="E16" i="5"/>
  <c r="E64" i="5"/>
  <c r="E63" i="5"/>
  <c r="E32" i="5"/>
  <c r="E31" i="5"/>
  <c r="E55" i="5"/>
  <c r="E4" i="5"/>
  <c r="E38" i="5"/>
  <c r="E6" i="5"/>
  <c r="E37" i="5"/>
  <c r="E69" i="5"/>
  <c r="E33" i="5"/>
  <c r="E11" i="5"/>
  <c r="E7" i="5"/>
  <c r="E17" i="5"/>
  <c r="E25" i="5"/>
  <c r="E67" i="5"/>
  <c r="E12" i="5"/>
  <c r="E58" i="5"/>
  <c r="E68" i="5"/>
  <c r="E28" i="5"/>
  <c r="E48" i="5"/>
  <c r="E23" i="5"/>
  <c r="E65" i="5"/>
  <c r="E29" i="5"/>
  <c r="E22" i="5"/>
  <c r="E24" i="5"/>
  <c r="E56" i="5"/>
  <c r="E72" i="5"/>
  <c r="E9" i="5"/>
  <c r="E51" i="5"/>
  <c r="E15" i="5"/>
  <c r="E18" i="5"/>
  <c r="E27" i="5"/>
  <c r="E26" i="5"/>
  <c r="E30" i="5"/>
  <c r="E41" i="5"/>
  <c r="E35" i="5"/>
  <c r="E61" i="5"/>
  <c r="E59" i="5"/>
  <c r="E49" i="5"/>
  <c r="E5" i="5"/>
  <c r="E50" i="5"/>
  <c r="E13" i="5"/>
  <c r="E8" i="5"/>
  <c r="E34" i="5"/>
  <c r="E57" i="5"/>
  <c r="D38" i="5" l="1"/>
  <c r="D14" i="5"/>
  <c r="D8" i="5"/>
  <c r="D69" i="5"/>
  <c r="D37" i="5"/>
  <c r="D22" i="5"/>
  <c r="D34" i="1"/>
  <c r="D31" i="1"/>
  <c r="E27" i="1"/>
  <c r="D27" i="1"/>
  <c r="D18" i="5" l="1"/>
  <c r="D72" i="1" l="1"/>
  <c r="D41" i="1"/>
  <c r="D52" i="4" l="1"/>
  <c r="D18" i="4" l="1"/>
  <c r="E9" i="1"/>
  <c r="D23" i="4"/>
  <c r="D30" i="4"/>
  <c r="D53" i="4"/>
  <c r="D47" i="4"/>
  <c r="D10" i="4"/>
  <c r="D36" i="4"/>
  <c r="D46" i="4"/>
  <c r="D31" i="4"/>
  <c r="D26" i="4"/>
  <c r="D27" i="4"/>
  <c r="D13" i="4"/>
  <c r="D25" i="4"/>
  <c r="D12" i="4"/>
  <c r="D35" i="4"/>
  <c r="D24" i="4"/>
  <c r="D19" i="4"/>
  <c r="D28" i="4"/>
  <c r="D7" i="4"/>
  <c r="D9" i="4"/>
  <c r="D38" i="4"/>
  <c r="D34" i="4"/>
  <c r="D51" i="4"/>
  <c r="D22" i="4"/>
  <c r="D40" i="4"/>
  <c r="D32" i="4"/>
  <c r="D4" i="4"/>
  <c r="D54" i="4"/>
  <c r="D21" i="4"/>
  <c r="D15" i="4"/>
  <c r="D9" i="5"/>
  <c r="D15" i="5"/>
  <c r="D27" i="5"/>
  <c r="D5" i="5"/>
  <c r="D50" i="5"/>
  <c r="D13" i="5"/>
  <c r="D26" i="5"/>
  <c r="D71" i="1"/>
  <c r="D25" i="1"/>
  <c r="D75" i="1"/>
  <c r="D21" i="1"/>
  <c r="D90" i="1"/>
  <c r="D59" i="5" l="1"/>
  <c r="D14" i="1"/>
  <c r="D61" i="5" l="1"/>
  <c r="D22" i="1" l="1"/>
  <c r="D30" i="5" l="1"/>
  <c r="D34" i="5"/>
  <c r="D57" i="5"/>
  <c r="D52" i="5"/>
  <c r="D16" i="5"/>
  <c r="D64" i="5"/>
  <c r="D35" i="5"/>
  <c r="D63" i="5"/>
  <c r="D32" i="5"/>
  <c r="D4" i="5"/>
  <c r="D55" i="5"/>
  <c r="D6" i="5"/>
  <c r="D41" i="5"/>
  <c r="D23" i="5"/>
  <c r="D17" i="5"/>
  <c r="D33" i="5"/>
  <c r="D68" i="5"/>
  <c r="D11" i="5"/>
  <c r="D7" i="5"/>
  <c r="D25" i="5"/>
  <c r="D58" i="5"/>
  <c r="D31" i="5"/>
  <c r="D67" i="5"/>
  <c r="D28" i="5"/>
  <c r="D48" i="5"/>
  <c r="D12" i="5"/>
  <c r="D56" i="5"/>
  <c r="D65" i="5"/>
  <c r="D51" i="5"/>
  <c r="D29" i="5"/>
  <c r="D49" i="5"/>
  <c r="D24" i="5"/>
  <c r="D72" i="5"/>
  <c r="D36" i="1"/>
  <c r="D40" i="1"/>
  <c r="D82" i="1"/>
  <c r="D81" i="1"/>
  <c r="D59" i="1"/>
  <c r="D33" i="1"/>
  <c r="D20" i="1"/>
  <c r="D15" i="1"/>
  <c r="D9" i="1"/>
  <c r="D12" i="1"/>
  <c r="D19" i="1"/>
  <c r="D64" i="1"/>
  <c r="D69" i="1"/>
  <c r="D11" i="1"/>
  <c r="D43" i="1"/>
  <c r="D35" i="1"/>
  <c r="D38" i="1"/>
  <c r="D24" i="1"/>
  <c r="D32" i="1"/>
  <c r="D65" i="1"/>
  <c r="D88" i="1"/>
  <c r="D46" i="1"/>
  <c r="D4" i="1"/>
  <c r="D45" i="1"/>
  <c r="D49" i="1"/>
  <c r="D26" i="1"/>
  <c r="D83" i="1"/>
  <c r="D84" i="1"/>
  <c r="D68" i="1"/>
  <c r="D39" i="1"/>
  <c r="D37" i="1"/>
  <c r="D42" i="1"/>
  <c r="D54" i="1"/>
  <c r="D85" i="1"/>
  <c r="D66" i="1"/>
  <c r="D96" i="1"/>
  <c r="D44" i="1"/>
  <c r="D63" i="1"/>
  <c r="D48" i="1"/>
  <c r="D74" i="1"/>
  <c r="D79" i="1"/>
  <c r="D87" i="1"/>
  <c r="D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<sst xmlns="http://schemas.openxmlformats.org/spreadsheetml/2006/main" count="848" uniqueCount="185">
  <si>
    <t>M50</t>
  </si>
  <si>
    <t>Name</t>
  </si>
  <si>
    <t>Total Points</t>
  </si>
  <si>
    <t>Category</t>
  </si>
  <si>
    <t>Category Position</t>
  </si>
  <si>
    <t>MSenior</t>
  </si>
  <si>
    <t>M40</t>
  </si>
  <si>
    <t>FSenior</t>
  </si>
  <si>
    <t>M60</t>
  </si>
  <si>
    <t>M70</t>
  </si>
  <si>
    <t>F40</t>
  </si>
  <si>
    <t>F50</t>
  </si>
  <si>
    <t>F60</t>
  </si>
  <si>
    <t>F70</t>
  </si>
  <si>
    <t>Points</t>
  </si>
  <si>
    <t>Time</t>
  </si>
  <si>
    <t>ROAD</t>
  </si>
  <si>
    <t>FELL</t>
  </si>
  <si>
    <t>TRAIL</t>
  </si>
  <si>
    <t>ULTRA</t>
  </si>
  <si>
    <t>ANYTIME</t>
  </si>
  <si>
    <t>Cumulative Time</t>
  </si>
  <si>
    <t>No of Challenges Completed</t>
  </si>
  <si>
    <t>Road</t>
  </si>
  <si>
    <t>Fell</t>
  </si>
  <si>
    <t>Trail</t>
  </si>
  <si>
    <t>Overall</t>
  </si>
  <si>
    <t>Count</t>
  </si>
  <si>
    <t>No of Races Completed</t>
  </si>
  <si>
    <t>GDH 2022 Championships</t>
  </si>
  <si>
    <t>Feb (David Bray)</t>
  </si>
  <si>
    <t>Mar (Glossop Fell Race)</t>
  </si>
  <si>
    <t>Apr (Every Little Helps)</t>
  </si>
  <si>
    <t>May (Multiterrain Ultra)</t>
  </si>
  <si>
    <t>Jun (Hyde 7)</t>
  </si>
  <si>
    <t>Aug (Derwent Valley)</t>
  </si>
  <si>
    <t>Jul (Black Knight)</t>
  </si>
  <si>
    <t>Sep (Bleaklow Blitz)</t>
  </si>
  <si>
    <t>Oct (GDH 10K Rev)</t>
  </si>
  <si>
    <t>Nov (Herod Farm)</t>
  </si>
  <si>
    <t>Anytime (Marple Parkrun)</t>
  </si>
  <si>
    <t>Anytime (Downhill Mile)</t>
  </si>
  <si>
    <t>June (Hyde 7)</t>
  </si>
  <si>
    <t>Bann N</t>
  </si>
  <si>
    <t>Barnard J</t>
  </si>
  <si>
    <t>Knapper J</t>
  </si>
  <si>
    <t>Collins S</t>
  </si>
  <si>
    <t>Southall Josh</t>
  </si>
  <si>
    <t>Southall Jake</t>
  </si>
  <si>
    <t>Hamilton F</t>
  </si>
  <si>
    <t>Skuse P</t>
  </si>
  <si>
    <t>Rudd T</t>
  </si>
  <si>
    <t>Chandler G</t>
  </si>
  <si>
    <t>Gaffney J</t>
  </si>
  <si>
    <t>Crutchley I</t>
  </si>
  <si>
    <t>Trinder I</t>
  </si>
  <si>
    <t>Hartley B</t>
  </si>
  <si>
    <t>Murphy R</t>
  </si>
  <si>
    <t>Guissani R</t>
  </si>
  <si>
    <t>Crookes T</t>
  </si>
  <si>
    <t>Steckles R</t>
  </si>
  <si>
    <t>Pollard J</t>
  </si>
  <si>
    <t>Fielding F</t>
  </si>
  <si>
    <t>Wydrych W</t>
  </si>
  <si>
    <t>Oates I</t>
  </si>
  <si>
    <t>Mather W</t>
  </si>
  <si>
    <t>Hart J</t>
  </si>
  <si>
    <t>Ham N</t>
  </si>
  <si>
    <t>Walton R</t>
  </si>
  <si>
    <t>Bowden K</t>
  </si>
  <si>
    <t>Hamilton-Griffiths L</t>
  </si>
  <si>
    <t>Scholefield A</t>
  </si>
  <si>
    <t>Christie-Lowe D</t>
  </si>
  <si>
    <t>Wasinski L</t>
  </si>
  <si>
    <t>Venton S</t>
  </si>
  <si>
    <t>Riddell G</t>
  </si>
  <si>
    <t>Palmer L</t>
  </si>
  <si>
    <t>Stephenson J</t>
  </si>
  <si>
    <t>Hicks N</t>
  </si>
  <si>
    <t>Jackson I</t>
  </si>
  <si>
    <t>Barton Z</t>
  </si>
  <si>
    <t>Bliss C</t>
  </si>
  <si>
    <t>Buckley B</t>
  </si>
  <si>
    <t>Taylor E</t>
  </si>
  <si>
    <t>Tomlin P</t>
  </si>
  <si>
    <t>Litaba S</t>
  </si>
  <si>
    <t>Brierley C</t>
  </si>
  <si>
    <t>Brack J</t>
  </si>
  <si>
    <t>Smith R</t>
  </si>
  <si>
    <t>Stansfield J</t>
  </si>
  <si>
    <t>Ashworth R</t>
  </si>
  <si>
    <t>Doyle V</t>
  </si>
  <si>
    <t>Holt A</t>
  </si>
  <si>
    <t>Peters C</t>
  </si>
  <si>
    <t>Amos P</t>
  </si>
  <si>
    <t>Oates C</t>
  </si>
  <si>
    <t>Dove J</t>
  </si>
  <si>
    <t>Walker A</t>
  </si>
  <si>
    <t>Edmonds D</t>
  </si>
  <si>
    <t>Holtey A</t>
  </si>
  <si>
    <t>Williamson M</t>
  </si>
  <si>
    <t>Butler A</t>
  </si>
  <si>
    <t>Barlow L</t>
  </si>
  <si>
    <t>Southall Joshua</t>
  </si>
  <si>
    <t>McMahon W</t>
  </si>
  <si>
    <t>Ferns R</t>
  </si>
  <si>
    <t>Williams A</t>
  </si>
  <si>
    <t>Davenport M</t>
  </si>
  <si>
    <t>Budd T</t>
  </si>
  <si>
    <t>Stinton D</t>
  </si>
  <si>
    <t>NA</t>
  </si>
  <si>
    <t>Bridges M</t>
  </si>
  <si>
    <t>Phillips S</t>
  </si>
  <si>
    <t>Rettig E</t>
  </si>
  <si>
    <t>Peters J</t>
  </si>
  <si>
    <t>Sheldon R</t>
  </si>
  <si>
    <t>Moon J</t>
  </si>
  <si>
    <t>Bray M</t>
  </si>
  <si>
    <t>McMahon T</t>
  </si>
  <si>
    <t>Tetler B</t>
  </si>
  <si>
    <t>Greenhalgh M</t>
  </si>
  <si>
    <t>Fletcher Robson M</t>
  </si>
  <si>
    <t>Stitt C</t>
  </si>
  <si>
    <t>Rogers T</t>
  </si>
  <si>
    <t>Ingham K</t>
  </si>
  <si>
    <t>Hillier T</t>
  </si>
  <si>
    <t>Curran M</t>
  </si>
  <si>
    <t>Moore S</t>
  </si>
  <si>
    <t>Munday D</t>
  </si>
  <si>
    <t>Fletcher Robson</t>
  </si>
  <si>
    <t>Munday M</t>
  </si>
  <si>
    <t>Robertson B</t>
  </si>
  <si>
    <t>Smith T</t>
  </si>
  <si>
    <t>Read K</t>
  </si>
  <si>
    <t>Bowen E</t>
  </si>
  <si>
    <t>Crompton M</t>
  </si>
  <si>
    <t>Boorer R</t>
  </si>
  <si>
    <t>Sproston R</t>
  </si>
  <si>
    <t>Riddel G</t>
  </si>
  <si>
    <t>Byrne A</t>
  </si>
  <si>
    <t>Tainsh A</t>
  </si>
  <si>
    <t>Cat Winner</t>
  </si>
  <si>
    <t>Cat Qualifier</t>
  </si>
  <si>
    <t>D.O.B.</t>
  </si>
  <si>
    <t>Age on 30/11/22</t>
  </si>
  <si>
    <t>TOTAL CHAMPS DISTANCE 2022 - 109 MILES</t>
  </si>
  <si>
    <t>https://runbundle.com/tools/age-grading-calculator</t>
  </si>
  <si>
    <t>Simple age grading* conducted using below link, which uses conventional age grade model.  Applied to runners who completed all 12 challenges, using age, total champs distance, and total cumulative time.</t>
  </si>
  <si>
    <t>Age Grade %</t>
  </si>
  <si>
    <t>Age Grade Time</t>
  </si>
  <si>
    <t>*we recognise conventional age grading isnt quite applicable to our champs due to trail routes, and more so, the fell routes.  However, whilst the actual age grade % and time may not be quite correct, the same algorythm is applied to everyones time, so the final order of runners should be correct.</t>
  </si>
  <si>
    <t>GDH 2022 Championships - Age Grading (completed all 12 events)</t>
  </si>
  <si>
    <t>Giussani R</t>
  </si>
  <si>
    <t>No of Female</t>
  </si>
  <si>
    <t>No of Male</t>
  </si>
  <si>
    <t>Total Time</t>
  </si>
  <si>
    <t>Approx Total Mileage</t>
  </si>
  <si>
    <t>Approx Total Climb</t>
  </si>
  <si>
    <t>Average Club Pace Decimal</t>
  </si>
  <si>
    <t>Average Club Pace</t>
  </si>
  <si>
    <t>Averages / Totals</t>
  </si>
  <si>
    <t>Age Category</t>
  </si>
  <si>
    <t>No Of Participants</t>
  </si>
  <si>
    <t>No of Qualifiers</t>
  </si>
  <si>
    <t>% Qualified</t>
  </si>
  <si>
    <t>F Senior</t>
  </si>
  <si>
    <t>Female Total</t>
  </si>
  <si>
    <t>M Senior</t>
  </si>
  <si>
    <t>Male Total</t>
  </si>
  <si>
    <t>Overall Total</t>
  </si>
  <si>
    <t>Completers Men</t>
  </si>
  <si>
    <t>Completers Women</t>
  </si>
  <si>
    <t>Total</t>
  </si>
  <si>
    <t>David Bray Memorial</t>
  </si>
  <si>
    <t>Glossop Fell Race</t>
  </si>
  <si>
    <t>Every Little Helps 5K</t>
  </si>
  <si>
    <t>GDH Multi-Terrain Ultra</t>
  </si>
  <si>
    <t>Hyde 7</t>
  </si>
  <si>
    <t>Black Knight Charge</t>
  </si>
  <si>
    <t>Derwent Valley Round</t>
  </si>
  <si>
    <t>Bleaklow Blitz</t>
  </si>
  <si>
    <t>GDH 10K Reverse</t>
  </si>
  <si>
    <t>Herod Farm</t>
  </si>
  <si>
    <t>Marple Parkrun</t>
  </si>
  <si>
    <t>GDH Downhill 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</si>
</sst>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36">
    <xf numFmtId="0" fontId="0" fillId="0" borderId="0" xfId="0"/>
    <xf numFmtId="0" fontId="0" fillId="0" borderId="0" xfId="0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Fill="1" applyBorder="1"/>
    <xf numFmtId="0" fontId="0" fillId="0" borderId="7" xfId="0" applyFill="1" applyBorder="1"/>
    <xf numFmtId="0" fontId="1" fillId="0" borderId="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4" xfId="0" applyFill="1" applyBorder="1"/>
    <xf numFmtId="0" fontId="0" fillId="0" borderId="6" xfId="0" applyFill="1" applyBorder="1"/>
    <xf numFmtId="3" fontId="0" fillId="0" borderId="1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" fillId="0" borderId="24" xfId="0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46" fontId="0" fillId="0" borderId="0" xfId="0" applyNumberFormat="1" applyFill="1" applyAlignment="1">
      <alignment horizontal="center" vertical="center"/>
    </xf>
    <xf numFmtId="21" fontId="0" fillId="0" borderId="1" xfId="0" applyNumberFormat="1" applyFill="1" applyBorder="1" applyAlignment="1">
      <alignment horizontal="center" vertical="center"/>
    </xf>
    <xf numFmtId="21" fontId="0" fillId="0" borderId="7" xfId="0" applyNumberFormat="1" applyFill="1" applyBorder="1" applyAlignment="1">
      <alignment horizontal="center" vertical="center"/>
    </xf>
    <xf numFmtId="46" fontId="0" fillId="0" borderId="0" xfId="0" applyNumberFormat="1" applyAlignment="1">
      <alignment horizontal="center"/>
    </xf>
    <xf numFmtId="21" fontId="0" fillId="0" borderId="1" xfId="0" applyNumberFormat="1" applyFill="1" applyBorder="1" applyAlignment="1">
      <alignment horizontal="center"/>
    </xf>
    <xf numFmtId="21" fontId="0" fillId="0" borderId="1" xfId="0" quotePrefix="1" applyNumberFormat="1" applyFill="1" applyBorder="1" applyAlignment="1">
      <alignment horizontal="center"/>
    </xf>
    <xf numFmtId="0" fontId="1" fillId="0" borderId="33" xfId="0" applyFont="1" applyBorder="1"/>
    <xf numFmtId="0" fontId="1" fillId="0" borderId="34" xfId="0" applyFont="1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21" fontId="0" fillId="0" borderId="7" xfId="0" applyNumberFormat="1" applyFill="1" applyBorder="1" applyAlignment="1">
      <alignment horizontal="center"/>
    </xf>
    <xf numFmtId="46" fontId="0" fillId="0" borderId="1" xfId="0" applyNumberFormat="1" applyFill="1" applyBorder="1" applyAlignment="1">
      <alignment horizontal="center" vertical="center"/>
    </xf>
    <xf numFmtId="46" fontId="0" fillId="0" borderId="7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21" fontId="0" fillId="0" borderId="5" xfId="0" applyNumberFormat="1" applyFill="1" applyBorder="1" applyAlignment="1">
      <alignment horizontal="center"/>
    </xf>
    <xf numFmtId="0" fontId="1" fillId="0" borderId="34" xfId="0" applyFont="1" applyFill="1" applyBorder="1"/>
    <xf numFmtId="0" fontId="1" fillId="0" borderId="6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18" xfId="0" applyFill="1" applyBorder="1"/>
    <xf numFmtId="0" fontId="0" fillId="0" borderId="2" xfId="0" applyFill="1" applyBorder="1"/>
    <xf numFmtId="0" fontId="1" fillId="0" borderId="28" xfId="0" applyFont="1" applyBorder="1"/>
    <xf numFmtId="0" fontId="1" fillId="0" borderId="39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46" fontId="0" fillId="0" borderId="1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 vertical="center"/>
    </xf>
    <xf numFmtId="46" fontId="0" fillId="0" borderId="29" xfId="0" applyNumberFormat="1" applyFill="1" applyBorder="1" applyAlignment="1">
      <alignment horizontal="center" vertical="center"/>
    </xf>
    <xf numFmtId="46" fontId="0" fillId="0" borderId="30" xfId="0" applyNumberFormat="1" applyFill="1" applyBorder="1" applyAlignment="1">
      <alignment horizontal="center" vertical="center"/>
    </xf>
    <xf numFmtId="0" fontId="0" fillId="0" borderId="38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" fillId="0" borderId="43" xfId="0" applyFont="1" applyFill="1" applyBorder="1" applyAlignment="1">
      <alignment vertical="center"/>
    </xf>
    <xf numFmtId="0" fontId="1" fillId="0" borderId="44" xfId="0" applyFont="1" applyFill="1" applyBorder="1" applyAlignment="1">
      <alignment vertical="center"/>
    </xf>
    <xf numFmtId="0" fontId="1" fillId="0" borderId="44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53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/>
    </xf>
    <xf numFmtId="0" fontId="0" fillId="2" borderId="18" xfId="0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/>
    </xf>
    <xf numFmtId="46" fontId="0" fillId="2" borderId="2" xfId="0" applyNumberForma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21" fontId="0" fillId="2" borderId="2" xfId="0" applyNumberFormat="1" applyFill="1" applyBorder="1" applyAlignment="1">
      <alignment horizontal="center" vertical="center"/>
    </xf>
    <xf numFmtId="0" fontId="0" fillId="2" borderId="4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 vertical="center"/>
    </xf>
    <xf numFmtId="46" fontId="0" fillId="2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21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21" fontId="0" fillId="2" borderId="1" xfId="0" applyNumberFormat="1" applyFill="1" applyBorder="1" applyAlignment="1">
      <alignment horizontal="center" vertical="center"/>
    </xf>
    <xf numFmtId="21" fontId="0" fillId="2" borderId="1" xfId="0" quotePrefix="1" applyNumberFormat="1" applyFill="1" applyBorder="1" applyAlignment="1">
      <alignment horizontal="center"/>
    </xf>
    <xf numFmtId="21" fontId="0" fillId="2" borderId="5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9" xfId="0" applyFill="1" applyBorder="1"/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46" fontId="0" fillId="2" borderId="32" xfId="0" applyNumberFormat="1" applyFill="1" applyBorder="1" applyAlignment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21" fontId="0" fillId="2" borderId="10" xfId="0" applyNumberFormat="1" applyFill="1" applyBorder="1" applyAlignment="1">
      <alignment horizontal="center"/>
    </xf>
    <xf numFmtId="46" fontId="0" fillId="2" borderId="29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6" fontId="0" fillId="2" borderId="10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21" fontId="0" fillId="2" borderId="11" xfId="0" applyNumberFormat="1" applyFill="1" applyBorder="1" applyAlignment="1">
      <alignment horizontal="center"/>
    </xf>
    <xf numFmtId="3" fontId="0" fillId="2" borderId="2" xfId="0" applyNumberFormat="1" applyFill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21" fontId="0" fillId="2" borderId="2" xfId="0" applyNumberFormat="1" applyFill="1" applyBorder="1" applyAlignment="1">
      <alignment horizontal="center"/>
    </xf>
    <xf numFmtId="21" fontId="0" fillId="2" borderId="3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21" fontId="0" fillId="0" borderId="8" xfId="0" applyNumberFormat="1" applyFill="1" applyBorder="1" applyAlignment="1">
      <alignment horizontal="center"/>
    </xf>
    <xf numFmtId="0" fontId="0" fillId="2" borderId="19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7" xfId="0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46" fontId="0" fillId="3" borderId="1" xfId="0" applyNumberForma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21" fontId="0" fillId="3" borderId="1" xfId="0" applyNumberFormat="1" applyFill="1" applyBorder="1" applyAlignment="1">
      <alignment horizontal="center" vertical="center"/>
    </xf>
    <xf numFmtId="21" fontId="0" fillId="3" borderId="1" xfId="0" applyNumberFormat="1" applyFill="1" applyBorder="1" applyAlignment="1">
      <alignment horizontal="center"/>
    </xf>
    <xf numFmtId="21" fontId="0" fillId="3" borderId="5" xfId="0" applyNumberFormat="1" applyFill="1" applyBorder="1" applyAlignment="1">
      <alignment horizontal="center"/>
    </xf>
    <xf numFmtId="0" fontId="0" fillId="3" borderId="0" xfId="0" applyFill="1"/>
    <xf numFmtId="0" fontId="0" fillId="2" borderId="0" xfId="0" applyFill="1"/>
    <xf numFmtId="0" fontId="0" fillId="3" borderId="1" xfId="0" applyFill="1" applyBorder="1" applyAlignment="1">
      <alignment horizontal="center" vertical="center"/>
    </xf>
    <xf numFmtId="46" fontId="0" fillId="3" borderId="29" xfId="0" applyNumberFormat="1" applyFill="1" applyBorder="1" applyAlignment="1">
      <alignment horizontal="center" vertical="center"/>
    </xf>
    <xf numFmtId="0" fontId="0" fillId="3" borderId="11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21" fontId="0" fillId="3" borderId="10" xfId="0" applyNumberFormat="1" applyFill="1" applyBorder="1" applyAlignment="1">
      <alignment horizontal="center"/>
    </xf>
    <xf numFmtId="0" fontId="0" fillId="3" borderId="20" xfId="0" applyFill="1" applyBorder="1" applyAlignment="1">
      <alignment horizontal="center" vertical="center"/>
    </xf>
    <xf numFmtId="21" fontId="0" fillId="3" borderId="1" xfId="0" quotePrefix="1" applyNumberFormat="1" applyFill="1" applyBorder="1" applyAlignment="1">
      <alignment horizontal="center"/>
    </xf>
    <xf numFmtId="0" fontId="3" fillId="0" borderId="17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18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/>
    </xf>
    <xf numFmtId="0" fontId="1" fillId="0" borderId="51" xfId="0" applyFont="1" applyFill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/>
    </xf>
    <xf numFmtId="46" fontId="0" fillId="0" borderId="2" xfId="0" applyNumberFormat="1" applyFill="1" applyBorder="1" applyAlignment="1">
      <alignment horizontal="center" vertical="center"/>
    </xf>
    <xf numFmtId="1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4" fillId="0" borderId="0" xfId="1"/>
    <xf numFmtId="0" fontId="0" fillId="0" borderId="0" xfId="0" applyAlignment="1"/>
    <xf numFmtId="0" fontId="0" fillId="0" borderId="0" xfId="0" applyAlignment="1">
      <alignment horizontal="left" wrapText="1"/>
    </xf>
    <xf numFmtId="14" fontId="0" fillId="0" borderId="7" xfId="0" applyNumberFormat="1" applyFill="1" applyBorder="1" applyAlignment="1">
      <alignment horizontal="center"/>
    </xf>
    <xf numFmtId="1" fontId="0" fillId="0" borderId="7" xfId="0" applyNumberForma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/>
    </xf>
    <xf numFmtId="0" fontId="0" fillId="0" borderId="29" xfId="0" applyNumberFormat="1" applyFill="1" applyBorder="1" applyAlignment="1">
      <alignment horizontal="center" vertical="center"/>
    </xf>
    <xf numFmtId="0" fontId="0" fillId="0" borderId="30" xfId="0" applyNumberForma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vertical="center"/>
    </xf>
    <xf numFmtId="0" fontId="1" fillId="0" borderId="34" xfId="0" applyFont="1" applyFill="1" applyBorder="1" applyAlignment="1">
      <alignment vertical="center"/>
    </xf>
    <xf numFmtId="0" fontId="1" fillId="0" borderId="34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0" fillId="0" borderId="19" xfId="0" applyNumberFormat="1" applyFill="1" applyBorder="1" applyAlignment="1">
      <alignment horizontal="center" vertical="center"/>
    </xf>
    <xf numFmtId="0" fontId="0" fillId="4" borderId="4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46" fontId="0" fillId="4" borderId="1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21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21" fontId="0" fillId="4" borderId="1" xfId="0" applyNumberFormat="1" applyFill="1" applyBorder="1" applyAlignment="1">
      <alignment horizontal="center"/>
    </xf>
    <xf numFmtId="21" fontId="0" fillId="4" borderId="5" xfId="0" applyNumberFormat="1" applyFill="1" applyBorder="1" applyAlignment="1">
      <alignment horizontal="center"/>
    </xf>
    <xf numFmtId="0" fontId="0" fillId="4" borderId="0" xfId="0" applyFill="1"/>
    <xf numFmtId="0" fontId="0" fillId="2" borderId="6" xfId="0" applyFill="1" applyBorder="1"/>
    <xf numFmtId="0" fontId="0" fillId="3" borderId="5" xfId="0" applyFill="1" applyBorder="1" applyAlignment="1">
      <alignment horizontal="center" vertical="center"/>
    </xf>
    <xf numFmtId="21" fontId="0" fillId="0" borderId="3" xfId="0" applyNumberFormat="1" applyBorder="1" applyAlignment="1">
      <alignment horizontal="center"/>
    </xf>
    <xf numFmtId="21" fontId="0" fillId="0" borderId="5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46" fontId="0" fillId="0" borderId="5" xfId="0" applyNumberFormat="1" applyBorder="1" applyAlignment="1">
      <alignment horizontal="center"/>
    </xf>
    <xf numFmtId="46" fontId="0" fillId="0" borderId="8" xfId="0" applyNumberFormat="1" applyBorder="1" applyAlignment="1">
      <alignment horizontal="center"/>
    </xf>
    <xf numFmtId="3" fontId="0" fillId="3" borderId="1" xfId="0" applyNumberForma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6" fontId="0" fillId="0" borderId="0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2" fontId="0" fillId="0" borderId="0" xfId="0" applyNumberFormat="1"/>
    <xf numFmtId="45" fontId="0" fillId="0" borderId="0" xfId="0" applyNumberFormat="1"/>
    <xf numFmtId="0" fontId="1" fillId="0" borderId="0" xfId="0" applyFont="1"/>
    <xf numFmtId="1" fontId="1" fillId="0" borderId="0" xfId="0" applyNumberFormat="1" applyFont="1" applyAlignment="1">
      <alignment horizontal="center"/>
    </xf>
    <xf numFmtId="46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Number of Participants M/F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Stats!$B$2</c:f>
              <c:strCache>
                <c:ptCount val="1"/>
                <c:pt idx="0">
                  <c:v>No of Female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Stats!$B$3:$B$14</c:f>
              <c:numCache>
                <c:formatCode>General</c:formatCode>
                <c:ptCount val="12"/>
                <c:pt idx="0">
                  <c:v>13</c:v>
                </c:pt>
                <c:pt idx="1">
                  <c:v>14</c:v>
                </c:pt>
                <c:pt idx="2">
                  <c:v>22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15</c:v>
                </c:pt>
                <c:pt idx="7">
                  <c:v>26</c:v>
                </c:pt>
                <c:pt idx="8">
                  <c:v>16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37-4C9E-A697-595A0DCACE5B}"/>
            </c:ext>
          </c:extLst>
        </c:ser>
        <c:ser>
          <c:idx val="1"/>
          <c:order val="1"/>
          <c:tx>
            <c:strRef>
              <c:f>Stats!$C$2</c:f>
              <c:strCache>
                <c:ptCount val="1"/>
                <c:pt idx="0">
                  <c:v>No of Male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Stats!$C$3:$C$14</c:f>
              <c:numCache>
                <c:formatCode>General</c:formatCode>
                <c:ptCount val="12"/>
                <c:pt idx="0">
                  <c:v>22</c:v>
                </c:pt>
                <c:pt idx="1">
                  <c:v>24</c:v>
                </c:pt>
                <c:pt idx="2">
                  <c:v>30</c:v>
                </c:pt>
                <c:pt idx="3">
                  <c:v>31</c:v>
                </c:pt>
                <c:pt idx="4">
                  <c:v>25</c:v>
                </c:pt>
                <c:pt idx="5">
                  <c:v>30</c:v>
                </c:pt>
                <c:pt idx="6">
                  <c:v>21</c:v>
                </c:pt>
                <c:pt idx="7">
                  <c:v>35</c:v>
                </c:pt>
                <c:pt idx="8">
                  <c:v>21</c:v>
                </c:pt>
                <c:pt idx="9">
                  <c:v>20</c:v>
                </c:pt>
                <c:pt idx="10">
                  <c:v>21</c:v>
                </c:pt>
                <c:pt idx="11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37-4C9E-A697-595A0DCAC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-50"/>
        <c:axId val="2057951631"/>
        <c:axId val="2057949967"/>
      </c:barChart>
      <c:catAx>
        <c:axId val="2057951631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7949967"/>
        <c:crosses val="autoZero"/>
        <c:auto val="1"/>
        <c:lblAlgn val="ctr"/>
        <c:lblOffset val="100"/>
        <c:noMultiLvlLbl val="0"/>
      </c:catAx>
      <c:valAx>
        <c:axId val="205794996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7951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/>
              <a:t>Club Mileage per Race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Stats!$E$3:$E$14</c:f>
              <c:strCache>
                <c:ptCount val="12"/>
                <c:pt idx="0">
                  <c:v>35</c:v>
                </c:pt>
                <c:pt idx="1">
                  <c:v>118</c:v>
                </c:pt>
                <c:pt idx="2">
                  <c:v>161</c:v>
                </c:pt>
                <c:pt idx="3">
                  <c:v>350</c:v>
                </c:pt>
                <c:pt idx="4">
                  <c:v>267</c:v>
                </c:pt>
                <c:pt idx="5">
                  <c:v>300</c:v>
                </c:pt>
                <c:pt idx="6">
                  <c:v>540</c:v>
                </c:pt>
                <c:pt idx="7">
                  <c:v>488</c:v>
                </c:pt>
                <c:pt idx="8">
                  <c:v>1110</c:v>
                </c:pt>
                <c:pt idx="9">
                  <c:v>304</c:v>
                </c:pt>
                <c:pt idx="10">
                  <c:v>117</c:v>
                </c:pt>
                <c:pt idx="11">
                  <c:v>779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Stats!$A$3:$A$14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3D-42B4-8145-F1596DAC7573}"/>
            </c:ext>
          </c:extLst>
        </c:ser>
        <c:ser>
          <c:idx val="1"/>
          <c:order val="1"/>
          <c:tx>
            <c:strRef>
              <c:f>Stats!$E$3:$E$14</c:f>
              <c:strCache>
                <c:ptCount val="12"/>
                <c:pt idx="0">
                  <c:v>35</c:v>
                </c:pt>
                <c:pt idx="1">
                  <c:v>118</c:v>
                </c:pt>
                <c:pt idx="2">
                  <c:v>161</c:v>
                </c:pt>
                <c:pt idx="3">
                  <c:v>350</c:v>
                </c:pt>
                <c:pt idx="4">
                  <c:v>267</c:v>
                </c:pt>
                <c:pt idx="5">
                  <c:v>300</c:v>
                </c:pt>
                <c:pt idx="6">
                  <c:v>540</c:v>
                </c:pt>
                <c:pt idx="7">
                  <c:v>488</c:v>
                </c:pt>
                <c:pt idx="8">
                  <c:v>1110</c:v>
                </c:pt>
                <c:pt idx="9">
                  <c:v>304</c:v>
                </c:pt>
                <c:pt idx="10">
                  <c:v>117</c:v>
                </c:pt>
                <c:pt idx="11">
                  <c:v>779</c:v>
                </c:pt>
              </c:strCache>
            </c:strRef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Stats!$E$3:$E$14</c:f>
              <c:numCache>
                <c:formatCode>0</c:formatCode>
                <c:ptCount val="12"/>
                <c:pt idx="0">
                  <c:v>35</c:v>
                </c:pt>
                <c:pt idx="1">
                  <c:v>117.8</c:v>
                </c:pt>
                <c:pt idx="2">
                  <c:v>161.20000000000002</c:v>
                </c:pt>
                <c:pt idx="3">
                  <c:v>350</c:v>
                </c:pt>
                <c:pt idx="4">
                  <c:v>266.60000000000002</c:v>
                </c:pt>
                <c:pt idx="5">
                  <c:v>300</c:v>
                </c:pt>
                <c:pt idx="6">
                  <c:v>540</c:v>
                </c:pt>
                <c:pt idx="7">
                  <c:v>488</c:v>
                </c:pt>
                <c:pt idx="8">
                  <c:v>1110</c:v>
                </c:pt>
                <c:pt idx="9">
                  <c:v>304</c:v>
                </c:pt>
                <c:pt idx="10">
                  <c:v>117</c:v>
                </c:pt>
                <c:pt idx="11">
                  <c:v>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3D-42B4-8145-F1596DAC7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47524735"/>
        <c:axId val="2047527231"/>
      </c:barChart>
      <c:catAx>
        <c:axId val="2047524735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527231"/>
        <c:crosses val="autoZero"/>
        <c:auto val="1"/>
        <c:lblAlgn val="ctr"/>
        <c:lblOffset val="100"/>
        <c:noMultiLvlLbl val="0"/>
      </c:catAx>
      <c:valAx>
        <c:axId val="2047527231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52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Club Total Time per Race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Stats!$D$2</c:f>
              <c:strCache>
                <c:ptCount val="1"/>
                <c:pt idx="0">
                  <c:v>Total Time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Stats!$D$3:$D$14</c:f>
              <c:numCache>
                <c:formatCode>[h]:mm:ss</c:formatCode>
                <c:ptCount val="12"/>
                <c:pt idx="0">
                  <c:v>0.15968750000000001</c:v>
                </c:pt>
                <c:pt idx="1">
                  <c:v>0.64511574074074074</c:v>
                </c:pt>
                <c:pt idx="2">
                  <c:v>0.89259259259259249</c:v>
                </c:pt>
                <c:pt idx="3">
                  <c:v>2.0336342592592591</c:v>
                </c:pt>
                <c:pt idx="4">
                  <c:v>1.565335648148148</c:v>
                </c:pt>
                <c:pt idx="5">
                  <c:v>1.8857175925925926</c:v>
                </c:pt>
                <c:pt idx="6">
                  <c:v>3.6964583333333336</c:v>
                </c:pt>
                <c:pt idx="7">
                  <c:v>4.0185879629629628</c:v>
                </c:pt>
                <c:pt idx="8">
                  <c:v>9.2530324074074084</c:v>
                </c:pt>
                <c:pt idx="9">
                  <c:v>2.8371759259259259</c:v>
                </c:pt>
                <c:pt idx="10">
                  <c:v>1.2186805555555555</c:v>
                </c:pt>
                <c:pt idx="11">
                  <c:v>10.166203703703703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8-445A-B9C8-D6DBD06C026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1643758511"/>
        <c:axId val="1643758927"/>
      </c:barChart>
      <c:catAx>
        <c:axId val="164375851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3758927"/>
        <c:crosses val="autoZero"/>
        <c:auto val="1"/>
        <c:lblAlgn val="ctr"/>
        <c:lblOffset val="100"/>
        <c:noMultiLvlLbl val="0"/>
      </c:catAx>
      <c:valAx>
        <c:axId val="164375892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[h]:mm:ss" sourceLinked="1"/>
        <c:majorTickMark val="none"/>
        <c:minorTickMark val="none"/>
        <c:tickLblPos val="nextTo"/>
        <c:crossAx val="1643758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Club Total Climb per Race (ft)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Stats!$F$2</c:f>
              <c:strCache>
                <c:ptCount val="1"/>
                <c:pt idx="0">
                  <c:v>Approx Total Climb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dLbl>
              <c:idx val="0"/>
              <c:layout>
                <c:manualLayout>
                  <c:x val="5.2635605109443462E-7"/>
                  <c:y val="0.1306986858962987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59-4C04-BC8C-7AECE3070B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Stats!$F$3:$F$14</c:f>
              <c:numCache>
                <c:formatCode>#,##0</c:formatCode>
                <c:ptCount val="12"/>
                <c:pt idx="0">
                  <c:v>-7175</c:v>
                </c:pt>
                <c:pt idx="1">
                  <c:v>3800</c:v>
                </c:pt>
                <c:pt idx="2">
                  <c:v>10400</c:v>
                </c:pt>
                <c:pt idx="3">
                  <c:v>25000</c:v>
                </c:pt>
                <c:pt idx="4">
                  <c:v>21500</c:v>
                </c:pt>
                <c:pt idx="5">
                  <c:v>25000</c:v>
                </c:pt>
                <c:pt idx="6">
                  <c:v>27000</c:v>
                </c:pt>
                <c:pt idx="7">
                  <c:v>85400</c:v>
                </c:pt>
                <c:pt idx="8">
                  <c:v>136900</c:v>
                </c:pt>
                <c:pt idx="9">
                  <c:v>57000</c:v>
                </c:pt>
                <c:pt idx="10">
                  <c:v>42900</c:v>
                </c:pt>
                <c:pt idx="11">
                  <c:v>172200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9-4C04-BC8C-7AECE3070BD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1690813279"/>
        <c:axId val="1690812447"/>
      </c:barChart>
      <c:catAx>
        <c:axId val="169081327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0812447"/>
        <c:crosses val="autoZero"/>
        <c:auto val="1"/>
        <c:lblAlgn val="ctr"/>
        <c:lblOffset val="100"/>
        <c:noMultiLvlLbl val="0"/>
      </c:catAx>
      <c:valAx>
        <c:axId val="169081244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690813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Age Category Participation &amp; Qualification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02537182852143"/>
          <c:y val="0.17171296296296298"/>
          <c:w val="0.80405271216097984"/>
          <c:h val="0.67003098571011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Stats!$B$18</c:f>
              <c:strCache>
                <c:ptCount val="1"/>
                <c:pt idx="0">
                  <c:v>No Of Participants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(Stats!$A$19:$A$23,Stats!$A$25:$A$29)</c:f>
              <c:strCache>
                <c:ptCount val="10"/>
                <c:pt idx="0">
                  <c:v>F Senior</c:v>
                </c:pt>
                <c:pt idx="1">
                  <c:v>F40</c:v>
                </c:pt>
                <c:pt idx="2">
                  <c:v>F50</c:v>
                </c:pt>
                <c:pt idx="3">
                  <c:v>F60</c:v>
                </c:pt>
                <c:pt idx="4">
                  <c:v>F70</c:v>
                </c:pt>
                <c:pt idx="5">
                  <c:v>M Senior</c:v>
                </c:pt>
                <c:pt idx="6">
                  <c:v>M40</c:v>
                </c:pt>
                <c:pt idx="7">
                  <c:v>M50</c:v>
                </c:pt>
                <c:pt idx="8">
                  <c:v>M60</c:v>
                </c:pt>
                <c:pt idx="9">
                  <c:v>M70</c:v>
                </c:pt>
              </c:strCache>
            </c:strRef>
          </c:cat>
          <c:val>
            <c:numRef>
              <c:f>(Stats!$B$19:$B$23,Stats!$B$25:$B$29)</c:f>
              <c:numCache>
                <c:formatCode>General</c:formatCode>
                <c:ptCount val="10"/>
                <c:pt idx="0">
                  <c:v>5</c:v>
                </c:pt>
                <c:pt idx="1">
                  <c:v>10</c:v>
                </c:pt>
                <c:pt idx="2">
                  <c:v>17</c:v>
                </c:pt>
                <c:pt idx="3">
                  <c:v>2</c:v>
                </c:pt>
                <c:pt idx="4">
                  <c:v>1</c:v>
                </c:pt>
                <c:pt idx="5">
                  <c:v>16</c:v>
                </c:pt>
                <c:pt idx="6">
                  <c:v>24</c:v>
                </c:pt>
                <c:pt idx="7">
                  <c:v>9</c:v>
                </c:pt>
                <c:pt idx="8">
                  <c:v>7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3F-4568-A759-5561776CC1FF}"/>
            </c:ext>
          </c:extLst>
        </c:ser>
        <c:ser>
          <c:idx val="1"/>
          <c:order val="1"/>
          <c:tx>
            <c:strRef>
              <c:f>Stats!$C$18</c:f>
              <c:strCache>
                <c:ptCount val="1"/>
                <c:pt idx="0">
                  <c:v>No of Qualifiers</c:v>
                </c:pt>
              </c:strCache>
            </c:strRef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(Stats!$A$19:$A$23,Stats!$A$25:$A$29)</c:f>
              <c:strCache>
                <c:ptCount val="10"/>
                <c:pt idx="0">
                  <c:v>F Senior</c:v>
                </c:pt>
                <c:pt idx="1">
                  <c:v>F40</c:v>
                </c:pt>
                <c:pt idx="2">
                  <c:v>F50</c:v>
                </c:pt>
                <c:pt idx="3">
                  <c:v>F60</c:v>
                </c:pt>
                <c:pt idx="4">
                  <c:v>F70</c:v>
                </c:pt>
                <c:pt idx="5">
                  <c:v>M Senior</c:v>
                </c:pt>
                <c:pt idx="6">
                  <c:v>M40</c:v>
                </c:pt>
                <c:pt idx="7">
                  <c:v>M50</c:v>
                </c:pt>
                <c:pt idx="8">
                  <c:v>M60</c:v>
                </c:pt>
                <c:pt idx="9">
                  <c:v>M70</c:v>
                </c:pt>
              </c:strCache>
            </c:strRef>
          </c:cat>
          <c:val>
            <c:numRef>
              <c:f>(Stats!$C$19:$C$23,Stats!$C$25:$C$29)</c:f>
              <c:numCache>
                <c:formatCode>General</c:formatCode>
                <c:ptCount val="10"/>
                <c:pt idx="0">
                  <c:v>2</c:v>
                </c:pt>
                <c:pt idx="1">
                  <c:v>5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  <c:pt idx="6">
                  <c:v>9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3F-4568-A759-5561776CC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1646788159"/>
        <c:axId val="1646806047"/>
      </c:barChart>
      <c:catAx>
        <c:axId val="164678815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806047"/>
        <c:crosses val="autoZero"/>
        <c:auto val="1"/>
        <c:lblAlgn val="ctr"/>
        <c:lblOffset val="100"/>
        <c:noMultiLvlLbl val="0"/>
      </c:catAx>
      <c:valAx>
        <c:axId val="1646806047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788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% Qualified (Overall Champs)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Stats!$D$18</c:f>
              <c:strCache>
                <c:ptCount val="1"/>
                <c:pt idx="0">
                  <c:v>% Qualified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Pt>
            <c:idx val="5"/>
            <c:invertIfNegative val="0"/>
            <c:bubble3D val="0"/>
            <c:spPr>
              <a:noFill/>
              <a:ln w="9525" cap="flat" cmpd="sng" algn="ctr">
                <a:solidFill>
                  <a:schemeClr val="accent2">
                    <a:lumMod val="75000"/>
                  </a:schemeClr>
                </a:solidFill>
                <a:miter lim="800000"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  <c:extLst>
              <c:ext xmlns:c16="http://schemas.microsoft.com/office/drawing/2014/chart" uri="{C3380CC4-5D6E-409C-BE32-E72D297353CC}">
                <c16:uniqueId val="{00000003-A905-41F0-AE75-139C247EA2A1}"/>
              </c:ext>
            </c:extLst>
          </c:dPt>
          <c:dPt>
            <c:idx val="11"/>
            <c:invertIfNegative val="0"/>
            <c:bubble3D val="0"/>
            <c:spPr>
              <a:noFill/>
              <a:ln w="9525" cap="flat" cmpd="sng" algn="ctr">
                <a:solidFill>
                  <a:schemeClr val="accent2">
                    <a:lumMod val="75000"/>
                  </a:schemeClr>
                </a:solidFill>
                <a:miter lim="800000"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  <c:extLst>
              <c:ext xmlns:c16="http://schemas.microsoft.com/office/drawing/2014/chart" uri="{C3380CC4-5D6E-409C-BE32-E72D297353CC}">
                <c16:uniqueId val="{00000004-A905-41F0-AE75-139C247EA2A1}"/>
              </c:ext>
            </c:extLst>
          </c:dPt>
          <c:cat>
            <c:strRef>
              <c:f>Stats!$A$19:$A$30</c:f>
              <c:strCache>
                <c:ptCount val="12"/>
                <c:pt idx="0">
                  <c:v>F Senior</c:v>
                </c:pt>
                <c:pt idx="1">
                  <c:v>F40</c:v>
                </c:pt>
                <c:pt idx="2">
                  <c:v>F50</c:v>
                </c:pt>
                <c:pt idx="3">
                  <c:v>F60</c:v>
                </c:pt>
                <c:pt idx="4">
                  <c:v>F70</c:v>
                </c:pt>
                <c:pt idx="5">
                  <c:v>Female Total</c:v>
                </c:pt>
                <c:pt idx="6">
                  <c:v>M Senior</c:v>
                </c:pt>
                <c:pt idx="7">
                  <c:v>M40</c:v>
                </c:pt>
                <c:pt idx="8">
                  <c:v>M50</c:v>
                </c:pt>
                <c:pt idx="9">
                  <c:v>M60</c:v>
                </c:pt>
                <c:pt idx="10">
                  <c:v>M70</c:v>
                </c:pt>
                <c:pt idx="11">
                  <c:v>Male Total</c:v>
                </c:pt>
              </c:strCache>
            </c:strRef>
          </c:cat>
          <c:val>
            <c:numRef>
              <c:f>Stats!$D$19:$D$30</c:f>
              <c:numCache>
                <c:formatCode>0</c:formatCode>
                <c:ptCount val="12"/>
                <c:pt idx="0">
                  <c:v>40</c:v>
                </c:pt>
                <c:pt idx="1">
                  <c:v>50</c:v>
                </c:pt>
                <c:pt idx="2">
                  <c:v>41.17647058823529</c:v>
                </c:pt>
                <c:pt idx="3">
                  <c:v>50</c:v>
                </c:pt>
                <c:pt idx="4">
                  <c:v>100</c:v>
                </c:pt>
                <c:pt idx="5">
                  <c:v>45.714285714285715</c:v>
                </c:pt>
                <c:pt idx="6">
                  <c:v>31.25</c:v>
                </c:pt>
                <c:pt idx="7">
                  <c:v>37.5</c:v>
                </c:pt>
                <c:pt idx="8">
                  <c:v>44.444444444444443</c:v>
                </c:pt>
                <c:pt idx="9">
                  <c:v>57.142857142857139</c:v>
                </c:pt>
                <c:pt idx="10">
                  <c:v>0</c:v>
                </c:pt>
                <c:pt idx="11">
                  <c:v>37.931034482758619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05-41F0-AE75-139C247EA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2052818223"/>
        <c:axId val="2052817391"/>
      </c:barChart>
      <c:catAx>
        <c:axId val="2052818223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817391"/>
        <c:crosses val="autoZero"/>
        <c:auto val="1"/>
        <c:lblAlgn val="ctr"/>
        <c:lblOffset val="100"/>
        <c:noMultiLvlLbl val="0"/>
      </c:catAx>
      <c:valAx>
        <c:axId val="2052817391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818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Club Pace Mins / Mile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Stats!$H$2</c:f>
              <c:strCache>
                <c:ptCount val="1"/>
                <c:pt idx="0">
                  <c:v>Average Club Pace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Stats!$A$3:$A$14</c:f>
              <c:strCache>
                <c:ptCount val="12"/>
                <c:pt idx="0">
                  <c:v>GDH Downhill Mile</c:v>
                </c:pt>
                <c:pt idx="1">
                  <c:v>Marple Parkrun</c:v>
                </c:pt>
                <c:pt idx="2">
                  <c:v>Every Little Helps 5K</c:v>
                </c:pt>
                <c:pt idx="3">
                  <c:v>Hyde 7</c:v>
                </c:pt>
                <c:pt idx="4">
                  <c:v>GDH 10K Reverse</c:v>
                </c:pt>
                <c:pt idx="5">
                  <c:v>Black Knight Charge</c:v>
                </c:pt>
                <c:pt idx="6">
                  <c:v>Derwent Valley Round</c:v>
                </c:pt>
                <c:pt idx="7">
                  <c:v>David Bray Memorial</c:v>
                </c:pt>
                <c:pt idx="8">
                  <c:v>GDH Multi-Terrain Ultra</c:v>
                </c:pt>
                <c:pt idx="9">
                  <c:v>Bleaklow Blitz</c:v>
                </c:pt>
                <c:pt idx="10">
                  <c:v>Herod Farm</c:v>
                </c:pt>
                <c:pt idx="11">
                  <c:v>Glossop Fell Race</c:v>
                </c:pt>
              </c:strCache>
            </c:strRef>
          </c:cat>
          <c:val>
            <c:numRef>
              <c:f>Stats!$H$3:$H$14</c:f>
              <c:numCache>
                <c:formatCode>mm:ss</c:formatCode>
                <c:ptCount val="12"/>
                <c:pt idx="0">
                  <c:v>4.464285714285714E-3</c:v>
                </c:pt>
                <c:pt idx="1">
                  <c:v>5.4824561403508778E-3</c:v>
                </c:pt>
                <c:pt idx="2">
                  <c:v>5.5572787427626133E-3</c:v>
                </c:pt>
                <c:pt idx="3">
                  <c:v>5.8333333333333336E-3</c:v>
                </c:pt>
                <c:pt idx="4">
                  <c:v>5.8608402100525127E-3</c:v>
                </c:pt>
                <c:pt idx="5">
                  <c:v>6.2847222222222228E-3</c:v>
                </c:pt>
                <c:pt idx="6">
                  <c:v>6.8479938271604939E-3</c:v>
                </c:pt>
                <c:pt idx="7">
                  <c:v>8.21806693989071E-3</c:v>
                </c:pt>
                <c:pt idx="8">
                  <c:v>8.3333333333333332E-3</c:v>
                </c:pt>
                <c:pt idx="9">
                  <c:v>9.3201754385964907E-3</c:v>
                </c:pt>
                <c:pt idx="10">
                  <c:v>1.0416666666666666E-2</c:v>
                </c:pt>
                <c:pt idx="11">
                  <c:v>1.3024176294394523E-2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7-4FD0-8F58-6247E95B9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-50"/>
        <c:axId val="1983953647"/>
        <c:axId val="1983954063"/>
      </c:barChart>
      <c:catAx>
        <c:axId val="1983953647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54063"/>
        <c:crosses val="autoZero"/>
        <c:auto val="1"/>
        <c:lblAlgn val="ctr"/>
        <c:lblOffset val="100"/>
        <c:noMultiLvlLbl val="0"/>
      </c:catAx>
      <c:valAx>
        <c:axId val="1983954063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mm:ss" sourceLinked="1"/>
        <c:majorTickMark val="none"/>
        <c:minorTickMark val="none"/>
        <c:tickLblPos val="nextTo"/>
        <c:crossAx val="19839536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Completers of Individual Disciplines (All 3 Races)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Stats!$A$35</c:f>
              <c:strCache>
                <c:ptCount val="1"/>
                <c:pt idx="0">
                  <c:v>Road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Stats!$B$34:$D$34</c:f>
              <c:strCache>
                <c:ptCount val="3"/>
                <c:pt idx="0">
                  <c:v>Completers Men</c:v>
                </c:pt>
                <c:pt idx="1">
                  <c:v>Completers Women</c:v>
                </c:pt>
                <c:pt idx="2">
                  <c:v>Total</c:v>
                </c:pt>
              </c:strCache>
            </c:strRef>
          </c:cat>
          <c:val>
            <c:numRef>
              <c:f>Stats!$B$35:$D$35</c:f>
              <c:numCache>
                <c:formatCode>General</c:formatCode>
                <c:ptCount val="3"/>
                <c:pt idx="0">
                  <c:v>18</c:v>
                </c:pt>
                <c:pt idx="1">
                  <c:v>13</c:v>
                </c:pt>
                <c:pt idx="2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6D-4CE8-965E-BABAA83CF846}"/>
            </c:ext>
          </c:extLst>
        </c:ser>
        <c:ser>
          <c:idx val="1"/>
          <c:order val="1"/>
          <c:tx>
            <c:strRef>
              <c:f>Stats!$A$36</c:f>
              <c:strCache>
                <c:ptCount val="1"/>
                <c:pt idx="0">
                  <c:v>Fell</c:v>
                </c:pt>
              </c:strCache>
            </c:strRef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Stats!$B$34:$D$34</c:f>
              <c:strCache>
                <c:ptCount val="3"/>
                <c:pt idx="0">
                  <c:v>Completers Men</c:v>
                </c:pt>
                <c:pt idx="1">
                  <c:v>Completers Women</c:v>
                </c:pt>
                <c:pt idx="2">
                  <c:v>Total</c:v>
                </c:pt>
              </c:strCache>
            </c:strRef>
          </c:cat>
          <c:val>
            <c:numRef>
              <c:f>Stats!$B$36:$D$36</c:f>
              <c:numCache>
                <c:formatCode>General</c:formatCode>
                <c:ptCount val="3"/>
                <c:pt idx="0">
                  <c:v>15</c:v>
                </c:pt>
                <c:pt idx="1">
                  <c:v>10</c:v>
                </c:pt>
                <c:pt idx="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6D-4CE8-965E-BABAA83CF846}"/>
            </c:ext>
          </c:extLst>
        </c:ser>
        <c:ser>
          <c:idx val="2"/>
          <c:order val="2"/>
          <c:tx>
            <c:strRef>
              <c:f>Stats!$A$37</c:f>
              <c:strCache>
                <c:ptCount val="1"/>
                <c:pt idx="0">
                  <c:v>Trail</c:v>
                </c:pt>
              </c:strCache>
            </c:strRef>
          </c:tx>
          <c:spPr>
            <a:noFill/>
            <a:ln w="9525" cap="flat" cmpd="sng" algn="ctr">
              <a:solidFill>
                <a:schemeClr val="accent3"/>
              </a:solidFill>
              <a:miter lim="800000"/>
            </a:ln>
            <a:effectLst>
              <a:glow rad="63500">
                <a:schemeClr val="accent3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Stats!$B$34:$D$34</c:f>
              <c:strCache>
                <c:ptCount val="3"/>
                <c:pt idx="0">
                  <c:v>Completers Men</c:v>
                </c:pt>
                <c:pt idx="1">
                  <c:v>Completers Women</c:v>
                </c:pt>
                <c:pt idx="2">
                  <c:v>Total</c:v>
                </c:pt>
              </c:strCache>
            </c:strRef>
          </c:cat>
          <c:val>
            <c:numRef>
              <c:f>Stats!$B$37:$D$37</c:f>
              <c:numCache>
                <c:formatCode>General</c:formatCode>
                <c:ptCount val="3"/>
                <c:pt idx="0">
                  <c:v>17</c:v>
                </c:pt>
                <c:pt idx="1">
                  <c:v>9</c:v>
                </c:pt>
                <c:pt idx="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6D-4CE8-965E-BABAA83CF84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1811131519"/>
        <c:axId val="1811133599"/>
      </c:barChart>
      <c:catAx>
        <c:axId val="181113151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1133599"/>
        <c:crosses val="autoZero"/>
        <c:auto val="1"/>
        <c:lblAlgn val="ctr"/>
        <c:lblOffset val="100"/>
        <c:noMultiLvlLbl val="0"/>
      </c:catAx>
      <c:valAx>
        <c:axId val="1811133599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1131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234273840769906"/>
          <c:y val="0.14690871974336545"/>
          <c:w val="0.37099059492563435"/>
          <c:h val="0.10474701079031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9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dk1">
                <a:lumMod val="65000"/>
                <a:lumOff val="35000"/>
              </a:schemeClr>
            </a:gs>
            <a:gs pos="100000">
              <a:schemeClr val="dk1">
                <a:lumMod val="75000"/>
                <a:lumOff val="25000"/>
              </a:schemeClr>
            </a:gs>
          </a:gsLst>
          <a:lin ang="10800000" scaled="0"/>
        </a:gradFill>
        <a:round/>
      </a:ln>
      <a:effectLst/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9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dk1">
                <a:lumMod val="65000"/>
                <a:lumOff val="35000"/>
              </a:schemeClr>
            </a:gs>
            <a:gs pos="100000">
              <a:schemeClr val="dk1">
                <a:lumMod val="75000"/>
                <a:lumOff val="25000"/>
              </a:schemeClr>
            </a:gs>
          </a:gsLst>
          <a:lin ang="10800000" scaled="0"/>
        </a:gradFill>
        <a:round/>
      </a:ln>
      <a:effectLst/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39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dk1">
                <a:lumMod val="65000"/>
                <a:lumOff val="35000"/>
              </a:schemeClr>
            </a:gs>
            <a:gs pos="100000">
              <a:schemeClr val="dk1">
                <a:lumMod val="75000"/>
                <a:lumOff val="25000"/>
              </a:schemeClr>
            </a:gs>
          </a:gsLst>
          <a:lin ang="10800000" scaled="0"/>
        </a:gradFill>
        <a:round/>
      </a:ln>
      <a:effectLst/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182880</xdr:colOff>
      <xdr:row>1</xdr:row>
      <xdr:rowOff>99754</xdr:rowOff>
    </xdr:from>
    <xdr:to>
      <xdr:col>22</xdr:col>
      <xdr:colOff>490451</xdr:colOff>
      <xdr:row>26</xdr:row>
      <xdr:rowOff>41564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3686A7-14B1-A29B-A79E-4AE769776D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490451</xdr:colOff>
      <xdr:row>27</xdr:row>
      <xdr:rowOff>4155</xdr:rowOff>
    </xdr:from>
    <xdr:to>
      <xdr:col>18</xdr:col>
      <xdr:colOff>648392</xdr:colOff>
      <xdr:row>46</xdr:row>
      <xdr:rowOff>16626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5C630B-8C26-2195-CC1F-67BECF0333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357448</xdr:colOff>
      <xdr:row>53</xdr:row>
      <xdr:rowOff>116376</xdr:rowOff>
    </xdr:from>
    <xdr:to>
      <xdr:col>10</xdr:col>
      <xdr:colOff>640081</xdr:colOff>
      <xdr:row>76</xdr:row>
      <xdr:rowOff>8311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EA13A3-656E-F2C3-E794-1522DA01A4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827115</xdr:colOff>
      <xdr:row>33</xdr:row>
      <xdr:rowOff>29093</xdr:rowOff>
    </xdr:from>
    <xdr:to>
      <xdr:col>9</xdr:col>
      <xdr:colOff>565265</xdr:colOff>
      <xdr:row>53</xdr:row>
      <xdr:rowOff>91439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0600BFC-792E-D651-EB68-AA79B7198E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39</xdr:row>
      <xdr:rowOff>187036</xdr:rowOff>
    </xdr:from>
    <xdr:to>
      <xdr:col>3</xdr:col>
      <xdr:colOff>714895</xdr:colOff>
      <xdr:row>54</xdr:row>
      <xdr:rowOff>62345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8811CAF-037F-419B-A3FA-3324CD0B30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207817</xdr:colOff>
      <xdr:row>46</xdr:row>
      <xdr:rowOff>187036</xdr:rowOff>
    </xdr:from>
    <xdr:to>
      <xdr:col>18</xdr:col>
      <xdr:colOff>124690</xdr:colOff>
      <xdr:row>61</xdr:row>
      <xdr:rowOff>62345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EA20012-00FC-8717-2FC6-715ADED1AC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133004</xdr:colOff>
      <xdr:row>54</xdr:row>
      <xdr:rowOff>187036</xdr:rowOff>
    </xdr:from>
    <xdr:to>
      <xdr:col>4</xdr:col>
      <xdr:colOff>124691</xdr:colOff>
      <xdr:row>69</xdr:row>
      <xdr:rowOff>62345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265F86E-8234-0B28-23A0-C17C09EBF0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1113904</xdr:colOff>
      <xdr:row>14</xdr:row>
      <xdr:rowOff>103909</xdr:rowOff>
    </xdr:from>
    <xdr:to>
      <xdr:col>9</xdr:col>
      <xdr:colOff>465512</xdr:colOff>
      <xdr:row>33</xdr:row>
      <xdr:rowOff>58189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992E2F67-81DE-C102-799D-50E32DA01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runbundle.com/tools/age-grading-calculato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CDE7-7429-4185-BAE5-11FF39E9077C}">
  <sheetPr>
    <pageSetUpPr fitToPage="1"/>
  </sheetPr>
  <dimension ref="A1:AH98"/>
  <sheetViews>
    <sheetView tabSelected="1" zoomScale="110" zoomScaleNormal="110" workbookViewId="0">
      <pane ySplit="3" topLeftCell="A4" activePane="bottomLeft" state="frozen"/>
      <selection pane="bottomLeft" activeCell="D7" sqref="D7"/>
    </sheetView>
  </sheetViews>
  <sheetFormatPr defaultRowHeight="15.05" x14ac:dyDescent="0.3"/>
  <cols>
    <col min="1" max="1" width="17" style="8" customWidth="1"/>
    <col min="2" max="2" width="10" style="8" bestFit="1" customWidth="1"/>
    <col min="3" max="3" width="12" style="7" bestFit="1" customWidth="1"/>
    <col min="4" max="5" width="10.21875" style="9" customWidth="1"/>
    <col min="6" max="6" width="14.44140625" style="9" customWidth="1"/>
    <col min="7" max="7" width="18.21875" style="9" bestFit="1" customWidth="1"/>
    <col min="8" max="8" width="9.88671875" style="9" customWidth="1"/>
    <col min="9" max="9" width="8.88671875" style="9" customWidth="1"/>
    <col min="10" max="10" width="9.88671875" style="9" customWidth="1"/>
    <col min="11" max="11" width="8.88671875" style="9" customWidth="1"/>
    <col min="12" max="12" width="9.88671875" style="9" customWidth="1"/>
    <col min="13" max="13" width="8.88671875" style="9" customWidth="1"/>
    <col min="14" max="14" width="9.88671875" style="9" customWidth="1"/>
    <col min="15" max="15" width="10.109375" style="9" customWidth="1"/>
    <col min="16" max="16" width="9.88671875" style="9" customWidth="1"/>
    <col min="17" max="17" width="8.88671875" style="9" customWidth="1"/>
    <col min="18" max="18" width="9.88671875" style="9" customWidth="1"/>
    <col min="19" max="19" width="8.88671875" style="9" customWidth="1"/>
    <col min="20" max="20" width="9.88671875" style="9" customWidth="1"/>
    <col min="21" max="21" width="8.88671875" style="9" customWidth="1"/>
    <col min="22" max="22" width="9.88671875" style="9" customWidth="1"/>
    <col min="23" max="23" width="8.88671875" style="9" customWidth="1"/>
    <col min="24" max="24" width="9.88671875" style="9" customWidth="1"/>
    <col min="25" max="27" width="8.88671875" style="9" customWidth="1"/>
    <col min="28" max="28" width="8.88671875" style="9"/>
    <col min="29" max="31" width="8.88671875" style="7"/>
    <col min="32" max="16384" width="8.88671875" style="8"/>
  </cols>
  <sheetData>
    <row r="1" spans="1:34" ht="15.05" customHeight="1" x14ac:dyDescent="0.3">
      <c r="A1" s="132" t="s">
        <v>29</v>
      </c>
      <c r="B1" s="133"/>
      <c r="C1" s="133"/>
      <c r="D1" s="133"/>
      <c r="E1" s="133"/>
      <c r="F1" s="133"/>
      <c r="G1" s="134"/>
      <c r="H1" s="142" t="s">
        <v>18</v>
      </c>
      <c r="I1" s="139"/>
      <c r="J1" s="139" t="s">
        <v>17</v>
      </c>
      <c r="K1" s="139"/>
      <c r="L1" s="143" t="s">
        <v>16</v>
      </c>
      <c r="M1" s="143"/>
      <c r="N1" s="139" t="s">
        <v>19</v>
      </c>
      <c r="O1" s="139"/>
      <c r="P1" s="139" t="s">
        <v>16</v>
      </c>
      <c r="Q1" s="139"/>
      <c r="R1" s="139" t="s">
        <v>18</v>
      </c>
      <c r="S1" s="139"/>
      <c r="T1" s="139" t="s">
        <v>18</v>
      </c>
      <c r="U1" s="139"/>
      <c r="V1" s="139" t="s">
        <v>17</v>
      </c>
      <c r="W1" s="139"/>
      <c r="X1" s="139" t="s">
        <v>16</v>
      </c>
      <c r="Y1" s="139"/>
      <c r="Z1" s="139" t="s">
        <v>17</v>
      </c>
      <c r="AA1" s="139"/>
      <c r="AB1" s="139" t="s">
        <v>20</v>
      </c>
      <c r="AC1" s="139"/>
      <c r="AD1" s="140" t="s">
        <v>20</v>
      </c>
      <c r="AE1" s="141"/>
    </row>
    <row r="2" spans="1:34" ht="35.35" customHeight="1" thickBot="1" x14ac:dyDescent="0.35">
      <c r="A2" s="135"/>
      <c r="B2" s="136"/>
      <c r="C2" s="136"/>
      <c r="D2" s="136"/>
      <c r="E2" s="136"/>
      <c r="F2" s="136"/>
      <c r="G2" s="137"/>
      <c r="H2" s="145" t="s">
        <v>30</v>
      </c>
      <c r="I2" s="138"/>
      <c r="J2" s="138" t="s">
        <v>31</v>
      </c>
      <c r="K2" s="138"/>
      <c r="L2" s="138" t="s">
        <v>32</v>
      </c>
      <c r="M2" s="138"/>
      <c r="N2" s="138" t="s">
        <v>33</v>
      </c>
      <c r="O2" s="138"/>
      <c r="P2" s="138" t="s">
        <v>34</v>
      </c>
      <c r="Q2" s="138"/>
      <c r="R2" s="138" t="s">
        <v>36</v>
      </c>
      <c r="S2" s="138"/>
      <c r="T2" s="146" t="s">
        <v>35</v>
      </c>
      <c r="U2" s="146"/>
      <c r="V2" s="138" t="s">
        <v>37</v>
      </c>
      <c r="W2" s="138"/>
      <c r="X2" s="146" t="s">
        <v>38</v>
      </c>
      <c r="Y2" s="146"/>
      <c r="Z2" s="146" t="s">
        <v>39</v>
      </c>
      <c r="AA2" s="146"/>
      <c r="AB2" s="138" t="s">
        <v>40</v>
      </c>
      <c r="AC2" s="138"/>
      <c r="AD2" s="138" t="s">
        <v>41</v>
      </c>
      <c r="AE2" s="144"/>
    </row>
    <row r="3" spans="1:34" ht="32.75" customHeight="1" thickBot="1" x14ac:dyDescent="0.35">
      <c r="A3" s="59" t="s">
        <v>1</v>
      </c>
      <c r="B3" s="60" t="s">
        <v>3</v>
      </c>
      <c r="C3" s="61" t="s">
        <v>4</v>
      </c>
      <c r="D3" s="61" t="s">
        <v>2</v>
      </c>
      <c r="E3" s="61" t="s">
        <v>21</v>
      </c>
      <c r="F3" s="61" t="s">
        <v>28</v>
      </c>
      <c r="G3" s="62" t="s">
        <v>22</v>
      </c>
      <c r="H3" s="66" t="s">
        <v>14</v>
      </c>
      <c r="I3" s="61" t="s">
        <v>15</v>
      </c>
      <c r="J3" s="61" t="s">
        <v>14</v>
      </c>
      <c r="K3" s="61" t="s">
        <v>15</v>
      </c>
      <c r="L3" s="61" t="s">
        <v>14</v>
      </c>
      <c r="M3" s="61" t="s">
        <v>15</v>
      </c>
      <c r="N3" s="61" t="s">
        <v>14</v>
      </c>
      <c r="O3" s="61" t="s">
        <v>15</v>
      </c>
      <c r="P3" s="61" t="s">
        <v>14</v>
      </c>
      <c r="Q3" s="61" t="s">
        <v>15</v>
      </c>
      <c r="R3" s="61" t="s">
        <v>14</v>
      </c>
      <c r="S3" s="61" t="s">
        <v>15</v>
      </c>
      <c r="T3" s="61" t="s">
        <v>14</v>
      </c>
      <c r="U3" s="61" t="s">
        <v>15</v>
      </c>
      <c r="V3" s="61" t="s">
        <v>14</v>
      </c>
      <c r="W3" s="61" t="s">
        <v>15</v>
      </c>
      <c r="X3" s="61" t="s">
        <v>14</v>
      </c>
      <c r="Y3" s="61" t="s">
        <v>15</v>
      </c>
      <c r="Z3" s="61" t="s">
        <v>14</v>
      </c>
      <c r="AA3" s="61" t="s">
        <v>15</v>
      </c>
      <c r="AB3" s="61" t="s">
        <v>14</v>
      </c>
      <c r="AC3" s="61" t="s">
        <v>15</v>
      </c>
      <c r="AD3" s="61" t="s">
        <v>14</v>
      </c>
      <c r="AE3" s="62" t="s">
        <v>15</v>
      </c>
    </row>
    <row r="4" spans="1:34" x14ac:dyDescent="0.3">
      <c r="A4" s="68" t="s">
        <v>68</v>
      </c>
      <c r="B4" s="69" t="s">
        <v>10</v>
      </c>
      <c r="C4" s="70">
        <v>1</v>
      </c>
      <c r="D4" s="103">
        <f>SUM(H4,J4,L4,N4,P4,R4,T4,V4,X4,Z4,AB4,AD4)</f>
        <v>351</v>
      </c>
      <c r="E4" s="71">
        <f>SUM(I4+K4+M4+O4+Q4+S4+U4+W4+Y4+AA4+AC4+AE4)</f>
        <v>1.0705092592592591</v>
      </c>
      <c r="F4" s="104">
        <f>COUNT(H4,J4,L4,N4,P4,R4,T4,V4,X4,Z4)</f>
        <v>10</v>
      </c>
      <c r="G4" s="105">
        <f>COUNT(AB4, AD4)</f>
        <v>2</v>
      </c>
      <c r="H4" s="72">
        <v>30</v>
      </c>
      <c r="I4" s="106">
        <v>6.2094907407407411E-2</v>
      </c>
      <c r="J4" s="73">
        <v>30</v>
      </c>
      <c r="K4" s="74">
        <v>0.30574074074074076</v>
      </c>
      <c r="L4" s="73">
        <v>29</v>
      </c>
      <c r="M4" s="74">
        <v>1.8657407407407407E-2</v>
      </c>
      <c r="N4" s="73">
        <v>30</v>
      </c>
      <c r="O4" s="74">
        <v>0.31192129629629628</v>
      </c>
      <c r="P4" s="73">
        <v>29</v>
      </c>
      <c r="Q4" s="74">
        <v>4.0960648148148149E-2</v>
      </c>
      <c r="R4" s="73">
        <v>29</v>
      </c>
      <c r="S4" s="74">
        <v>3.7592592592592594E-2</v>
      </c>
      <c r="T4" s="73">
        <v>30</v>
      </c>
      <c r="U4" s="74">
        <v>0.10844907407407407</v>
      </c>
      <c r="V4" s="73">
        <v>30</v>
      </c>
      <c r="W4" s="74">
        <v>8.5590277777777779E-2</v>
      </c>
      <c r="X4" s="73">
        <v>29</v>
      </c>
      <c r="Y4" s="74">
        <v>3.75462962962963E-2</v>
      </c>
      <c r="Z4" s="73">
        <v>28</v>
      </c>
      <c r="AA4" s="74">
        <v>3.8506944444444448E-2</v>
      </c>
      <c r="AB4" s="73">
        <v>30</v>
      </c>
      <c r="AC4" s="106">
        <v>1.8483796296296297E-2</v>
      </c>
      <c r="AD4" s="70">
        <v>27</v>
      </c>
      <c r="AE4" s="107">
        <v>4.9652777777777777E-3</v>
      </c>
      <c r="AG4" s="124"/>
      <c r="AH4" t="s">
        <v>141</v>
      </c>
    </row>
    <row r="5" spans="1:34" x14ac:dyDescent="0.3">
      <c r="A5" s="114" t="s">
        <v>99</v>
      </c>
      <c r="B5" s="115" t="s">
        <v>10</v>
      </c>
      <c r="C5" s="116">
        <v>2</v>
      </c>
      <c r="D5" s="220">
        <f>SUM(H5,J5,L5,N5,P5,R5,T5,V5,X5,Z5,AB5,AD5)</f>
        <v>334</v>
      </c>
      <c r="E5" s="117">
        <f>SUM(I5+K5+M5+O5+Q5+S5+U5+W5+Y5+AA5+AC5+AE5)</f>
        <v>1.1801273148148146</v>
      </c>
      <c r="F5" s="221">
        <f>COUNT(H5,J5,L5,N5,P5,R5,T5,V5,X5,Z5)</f>
        <v>10</v>
      </c>
      <c r="G5" s="118">
        <f>COUNT(AB5, AD5)</f>
        <v>2</v>
      </c>
      <c r="H5" s="130">
        <v>28</v>
      </c>
      <c r="I5" s="121">
        <v>8.7361111111111112E-2</v>
      </c>
      <c r="J5" s="125">
        <v>29</v>
      </c>
      <c r="K5" s="120">
        <v>0.32527777777777778</v>
      </c>
      <c r="L5" s="125">
        <v>27</v>
      </c>
      <c r="M5" s="120">
        <v>2.0231481481481482E-2</v>
      </c>
      <c r="N5" s="125">
        <v>29</v>
      </c>
      <c r="O5" s="120">
        <v>0.31886574074074076</v>
      </c>
      <c r="P5" s="125">
        <v>26</v>
      </c>
      <c r="Q5" s="120">
        <v>5.2222222222222225E-2</v>
      </c>
      <c r="R5" s="125">
        <v>27</v>
      </c>
      <c r="S5" s="120">
        <v>4.4293981481481483E-2</v>
      </c>
      <c r="T5" s="125">
        <v>27</v>
      </c>
      <c r="U5" s="120">
        <v>0.13381944444444444</v>
      </c>
      <c r="V5" s="125">
        <v>27</v>
      </c>
      <c r="W5" s="120">
        <v>9.5092592592592604E-2</v>
      </c>
      <c r="X5" s="125">
        <v>27</v>
      </c>
      <c r="Y5" s="120">
        <v>4.4004629629629623E-2</v>
      </c>
      <c r="Z5" s="125">
        <v>30</v>
      </c>
      <c r="AA5" s="120">
        <v>3.4675925925925923E-2</v>
      </c>
      <c r="AB5" s="125">
        <v>29</v>
      </c>
      <c r="AC5" s="121">
        <v>1.9375E-2</v>
      </c>
      <c r="AD5" s="116">
        <v>28</v>
      </c>
      <c r="AE5" s="122">
        <v>4.9074074074074072E-3</v>
      </c>
      <c r="AG5" s="123"/>
      <c r="AH5" t="s">
        <v>142</v>
      </c>
    </row>
    <row r="6" spans="1:34" x14ac:dyDescent="0.3">
      <c r="A6" s="114" t="s">
        <v>136</v>
      </c>
      <c r="B6" s="115" t="s">
        <v>10</v>
      </c>
      <c r="C6" s="116">
        <v>3</v>
      </c>
      <c r="D6" s="220">
        <f>SUM(H6,J6,L6,N6,P6,R6,T6,V6,X6,Z6,AB6,AD6)</f>
        <v>297</v>
      </c>
      <c r="E6" s="117">
        <f>SUM(I6+K6+M6+O6+Q6+S6+U6+W6+Y6+AA6+AC6+AE6)</f>
        <v>6.8404050925925937</v>
      </c>
      <c r="F6" s="221">
        <f>COUNT(H6,J6,L6,N6,P6,R6,T6,V6,X6,Z6)</f>
        <v>9</v>
      </c>
      <c r="G6" s="118">
        <f>COUNT(AB6, AD6)</f>
        <v>2</v>
      </c>
      <c r="H6" s="130">
        <v>26</v>
      </c>
      <c r="I6" s="121">
        <v>8.8738425925925915E-2</v>
      </c>
      <c r="J6" s="125"/>
      <c r="K6" s="120"/>
      <c r="L6" s="125">
        <v>28</v>
      </c>
      <c r="M6" s="120">
        <v>1.9594907407407405E-2</v>
      </c>
      <c r="N6" s="125">
        <v>27</v>
      </c>
      <c r="O6" s="117">
        <v>6.3012962962962966</v>
      </c>
      <c r="P6" s="125">
        <v>27</v>
      </c>
      <c r="Q6" s="120">
        <v>4.6620370370370368E-2</v>
      </c>
      <c r="R6" s="125">
        <v>26</v>
      </c>
      <c r="S6" s="120">
        <v>5.4039351851851852E-2</v>
      </c>
      <c r="T6" s="125">
        <v>28</v>
      </c>
      <c r="U6" s="120">
        <v>0.12825231481481483</v>
      </c>
      <c r="V6" s="125">
        <v>26</v>
      </c>
      <c r="W6" s="120">
        <v>9.5428240740740744E-2</v>
      </c>
      <c r="X6" s="125">
        <v>28</v>
      </c>
      <c r="Y6" s="120">
        <v>3.9675925925925927E-2</v>
      </c>
      <c r="Z6" s="125">
        <v>27</v>
      </c>
      <c r="AA6" s="120">
        <v>4.162037037037037E-2</v>
      </c>
      <c r="AB6" s="125">
        <v>28</v>
      </c>
      <c r="AC6" s="121">
        <v>1.982638888888889E-2</v>
      </c>
      <c r="AD6" s="116">
        <v>26</v>
      </c>
      <c r="AE6" s="122">
        <v>5.3125000000000004E-3</v>
      </c>
    </row>
    <row r="7" spans="1:34" x14ac:dyDescent="0.3">
      <c r="A7" s="114" t="s">
        <v>104</v>
      </c>
      <c r="B7" s="115" t="s">
        <v>10</v>
      </c>
      <c r="C7" s="116">
        <v>4</v>
      </c>
      <c r="D7" s="220">
        <f>SUM(H7,J7,L7,N7,P7,R7,T7,V7,X7,Z7,AB7,AD7)</f>
        <v>232</v>
      </c>
      <c r="E7" s="117">
        <f>SUM(I7+K7+M7+O7+Q7+S7+U7+W7+Y7+AA7+AC7+AE7)</f>
        <v>0.95472222222222214</v>
      </c>
      <c r="F7" s="221">
        <f>COUNT(H7,J7,L7,N7,P7,R7,T7,V7,X7,Z7)</f>
        <v>7</v>
      </c>
      <c r="G7" s="118">
        <f>COUNT(AB7, AD7)</f>
        <v>1</v>
      </c>
      <c r="H7" s="130"/>
      <c r="I7" s="125"/>
      <c r="J7" s="125">
        <v>30</v>
      </c>
      <c r="K7" s="120">
        <v>0.30574074074074076</v>
      </c>
      <c r="L7" s="125">
        <v>30</v>
      </c>
      <c r="M7" s="120">
        <v>1.8055555555555557E-2</v>
      </c>
      <c r="N7" s="125">
        <v>28</v>
      </c>
      <c r="O7" s="120">
        <v>0.32297453703703705</v>
      </c>
      <c r="P7" s="125">
        <v>30</v>
      </c>
      <c r="Q7" s="120">
        <v>4.0532407407407406E-2</v>
      </c>
      <c r="R7" s="125">
        <v>28</v>
      </c>
      <c r="S7" s="120">
        <v>3.9571759259259258E-2</v>
      </c>
      <c r="T7" s="125">
        <v>29</v>
      </c>
      <c r="U7" s="120">
        <v>0.12825231481481483</v>
      </c>
      <c r="V7" s="125">
        <v>28</v>
      </c>
      <c r="W7" s="120">
        <v>9.4768518518518516E-2</v>
      </c>
      <c r="X7" s="125"/>
      <c r="Y7" s="125"/>
      <c r="Z7" s="125"/>
      <c r="AA7" s="125"/>
      <c r="AB7" s="125"/>
      <c r="AC7" s="116"/>
      <c r="AD7" s="116">
        <v>29</v>
      </c>
      <c r="AE7" s="122">
        <v>4.8263888888888887E-3</v>
      </c>
    </row>
    <row r="8" spans="1:34" x14ac:dyDescent="0.3">
      <c r="A8" s="114" t="s">
        <v>113</v>
      </c>
      <c r="B8" s="115" t="s">
        <v>10</v>
      </c>
      <c r="C8" s="116">
        <v>5</v>
      </c>
      <c r="D8" s="220">
        <f>SUM(H8,J8,L8,N8,P8,R8,T8,V8,X8,Z8,AB8,AD8)</f>
        <v>170</v>
      </c>
      <c r="E8" s="117">
        <f>SUM(I8+K8+M8+O8+Q8+S8+U8+W8+Y8+AA8+AC8+AE8)</f>
        <v>0.33556712962962965</v>
      </c>
      <c r="F8" s="221">
        <f>COUNT(H8,J8,L8,N8,P8,R8,T8,V8,X8,Z8)</f>
        <v>5</v>
      </c>
      <c r="G8" s="118">
        <f>COUNT(AB8, AD8)</f>
        <v>1</v>
      </c>
      <c r="H8" s="130"/>
      <c r="I8" s="121"/>
      <c r="J8" s="125"/>
      <c r="K8" s="120"/>
      <c r="L8" s="125">
        <v>26</v>
      </c>
      <c r="M8" s="120">
        <v>2.1493055555555557E-2</v>
      </c>
      <c r="N8" s="125"/>
      <c r="O8" s="120"/>
      <c r="P8" s="125"/>
      <c r="Q8" s="120"/>
      <c r="R8" s="125"/>
      <c r="S8" s="120"/>
      <c r="T8" s="125">
        <v>26</v>
      </c>
      <c r="U8" s="121">
        <v>0.1423611111111111</v>
      </c>
      <c r="V8" s="125">
        <v>29</v>
      </c>
      <c r="W8" s="120">
        <v>9.4050925925925941E-2</v>
      </c>
      <c r="X8" s="125">
        <v>30</v>
      </c>
      <c r="Y8" s="120">
        <v>3.6527777777777777E-2</v>
      </c>
      <c r="Z8" s="125">
        <v>29</v>
      </c>
      <c r="AA8" s="120">
        <v>3.6377314814814814E-2</v>
      </c>
      <c r="AB8" s="125"/>
      <c r="AC8" s="116"/>
      <c r="AD8" s="116">
        <v>30</v>
      </c>
      <c r="AE8" s="122">
        <v>4.7569444444444447E-3</v>
      </c>
    </row>
    <row r="9" spans="1:34" x14ac:dyDescent="0.3">
      <c r="A9" s="17" t="s">
        <v>102</v>
      </c>
      <c r="B9" s="4" t="s">
        <v>10</v>
      </c>
      <c r="C9" s="10">
        <v>6</v>
      </c>
      <c r="D9" s="19">
        <f>SUM(H9,J9,L9,N9,P9,R9,T9,V9,X9,Z9,AB9,AD9)</f>
        <v>127</v>
      </c>
      <c r="E9" s="38">
        <f>SUM(I9+K9+M9+O9+Q9+S9+U9+W9+Y9+AA9+AC9+AE9)</f>
        <v>0.29284722222222226</v>
      </c>
      <c r="F9" s="40">
        <f>COUNT(H9,J9,L9,N9,P9,R9,T9,V9,X9,Z9)</f>
        <v>4</v>
      </c>
      <c r="G9" s="20">
        <f>COUNT(AB9, AD9)</f>
        <v>1</v>
      </c>
      <c r="H9" s="15">
        <v>25</v>
      </c>
      <c r="I9" s="30">
        <v>0.13418981481481482</v>
      </c>
      <c r="J9" s="11"/>
      <c r="K9" s="27"/>
      <c r="L9" s="11">
        <v>25</v>
      </c>
      <c r="M9" s="27">
        <v>2.5833333333333333E-2</v>
      </c>
      <c r="N9" s="11"/>
      <c r="O9" s="27"/>
      <c r="P9" s="11">
        <v>25</v>
      </c>
      <c r="Q9" s="27">
        <v>5.3437499999999999E-2</v>
      </c>
      <c r="R9" s="11">
        <v>25</v>
      </c>
      <c r="S9" s="27">
        <v>5.5312499999999994E-2</v>
      </c>
      <c r="T9" s="11"/>
      <c r="U9" s="27"/>
      <c r="V9" s="11"/>
      <c r="W9" s="27"/>
      <c r="X9" s="11"/>
      <c r="Y9" s="27"/>
      <c r="Z9" s="11"/>
      <c r="AA9" s="27"/>
      <c r="AB9" s="11">
        <v>27</v>
      </c>
      <c r="AC9" s="30">
        <v>2.4074074074074071E-2</v>
      </c>
      <c r="AD9" s="10"/>
      <c r="AE9" s="41"/>
    </row>
    <row r="10" spans="1:34" x14ac:dyDescent="0.3">
      <c r="A10" s="17" t="s">
        <v>133</v>
      </c>
      <c r="B10" s="4" t="s">
        <v>10</v>
      </c>
      <c r="C10" s="10">
        <v>7</v>
      </c>
      <c r="D10" s="19">
        <f>SUM(H10,J10,L10,N10,P10,R10,T10,V10,X10,Z10,AB10,AD10)</f>
        <v>30</v>
      </c>
      <c r="E10" s="38">
        <f>SUM(I10+K10+M10+O10+Q10+S10+U10+W10+Y10+AA10+AC10+AE10)</f>
        <v>3.5902777777777777E-2</v>
      </c>
      <c r="F10" s="40">
        <f>COUNT(H10,J10,L10,N10,P10,R10,T10,V10,X10,Z10)</f>
        <v>1</v>
      </c>
      <c r="G10" s="20">
        <f>COUNT(AB10, AD10)</f>
        <v>0</v>
      </c>
      <c r="H10" s="15"/>
      <c r="I10" s="30"/>
      <c r="J10" s="11"/>
      <c r="K10" s="27"/>
      <c r="L10" s="11"/>
      <c r="M10" s="27"/>
      <c r="N10" s="11"/>
      <c r="O10" s="27"/>
      <c r="P10" s="11"/>
      <c r="Q10" s="27"/>
      <c r="R10" s="11">
        <v>30</v>
      </c>
      <c r="S10" s="27">
        <v>3.5902777777777777E-2</v>
      </c>
      <c r="T10" s="11"/>
      <c r="U10" s="30"/>
      <c r="V10" s="11"/>
      <c r="W10" s="27"/>
      <c r="X10" s="11"/>
      <c r="Y10" s="11"/>
      <c r="Z10" s="11"/>
      <c r="AA10" s="11"/>
      <c r="AB10" s="11"/>
      <c r="AC10" s="10"/>
      <c r="AD10" s="10"/>
      <c r="AE10" s="12"/>
    </row>
    <row r="11" spans="1:34" x14ac:dyDescent="0.3">
      <c r="A11" s="17" t="s">
        <v>80</v>
      </c>
      <c r="B11" s="4" t="s">
        <v>10</v>
      </c>
      <c r="C11" s="10">
        <v>8</v>
      </c>
      <c r="D11" s="19">
        <f>SUM(H11,J11,L11,N11,P11,R11,T11,V11,X11,Z11,AB11,AD11)</f>
        <v>29</v>
      </c>
      <c r="E11" s="38">
        <f>SUM(I11+K11+M11+O11+Q11+S11+U11+W11+Y11+AA11+AC11+AE11)</f>
        <v>6.7256944444444453E-2</v>
      </c>
      <c r="F11" s="40">
        <f>COUNT(H11,J11,L11,N11,P11,R11,T11,V11,X11,Z11)</f>
        <v>1</v>
      </c>
      <c r="G11" s="20">
        <f>COUNT(AB11, AD11)</f>
        <v>0</v>
      </c>
      <c r="H11" s="15">
        <v>29</v>
      </c>
      <c r="I11" s="30">
        <v>6.7256944444444453E-2</v>
      </c>
      <c r="J11" s="11"/>
      <c r="K11" s="27"/>
      <c r="L11" s="11"/>
      <c r="M11" s="27"/>
      <c r="N11" s="11"/>
      <c r="O11" s="27"/>
      <c r="P11" s="11"/>
      <c r="Q11" s="27"/>
      <c r="R11" s="11"/>
      <c r="S11" s="27"/>
      <c r="T11" s="11"/>
      <c r="U11" s="11"/>
      <c r="V11" s="11"/>
      <c r="W11" s="27"/>
      <c r="X11" s="11"/>
      <c r="Y11" s="11"/>
      <c r="Z11" s="11"/>
      <c r="AA11" s="11"/>
      <c r="AB11" s="11"/>
      <c r="AC11" s="10"/>
      <c r="AD11" s="10"/>
      <c r="AE11" s="12"/>
    </row>
    <row r="12" spans="1:34" x14ac:dyDescent="0.3">
      <c r="A12" s="17" t="s">
        <v>100</v>
      </c>
      <c r="B12" s="4" t="s">
        <v>10</v>
      </c>
      <c r="C12" s="10">
        <v>9</v>
      </c>
      <c r="D12" s="19">
        <f>SUM(H12,J12,L12,N12,P12,R12,T12,V12,X12,Z12,AB12,AD12)</f>
        <v>27</v>
      </c>
      <c r="E12" s="38">
        <f>SUM(I12+K12+M12+O12+Q12+S12+U12+W12+Y12+AA12+AC12+AE12)</f>
        <v>8.8402777777777775E-2</v>
      </c>
      <c r="F12" s="40">
        <f>COUNT(H12,J12,L12,N12,P12,R12,T12,V12,X12,Z12)</f>
        <v>1</v>
      </c>
      <c r="G12" s="20">
        <f>COUNT(AB12, AD12)</f>
        <v>0</v>
      </c>
      <c r="H12" s="15">
        <v>27</v>
      </c>
      <c r="I12" s="30">
        <v>8.8402777777777775E-2</v>
      </c>
      <c r="J12" s="11"/>
      <c r="K12" s="27"/>
      <c r="L12" s="11"/>
      <c r="M12" s="27"/>
      <c r="N12" s="11"/>
      <c r="O12" s="27"/>
      <c r="P12" s="11"/>
      <c r="Q12" s="27"/>
      <c r="R12" s="11"/>
      <c r="S12" s="27"/>
      <c r="T12" s="11"/>
      <c r="U12" s="11"/>
      <c r="V12" s="11"/>
      <c r="W12" s="27"/>
      <c r="X12" s="11"/>
      <c r="Y12" s="11"/>
      <c r="Z12" s="11"/>
      <c r="AA12" s="11"/>
      <c r="AB12" s="11"/>
      <c r="AC12" s="10"/>
      <c r="AD12" s="10"/>
      <c r="AE12" s="12"/>
    </row>
    <row r="13" spans="1:34" x14ac:dyDescent="0.3">
      <c r="A13" s="17" t="s">
        <v>127</v>
      </c>
      <c r="B13" s="4" t="s">
        <v>10</v>
      </c>
      <c r="C13" s="10">
        <v>10</v>
      </c>
      <c r="D13" s="19">
        <f>SUM(H13,J13,L13,N13,P13,R13,T13,V13,X13,Z13,AB13,AD13)</f>
        <v>24</v>
      </c>
      <c r="E13" s="38">
        <f>SUM(I13+K13+M13+O13+Q13+S13+U13+W13+Y13+AA13+AC13+AE13)</f>
        <v>5.6574074074074075E-2</v>
      </c>
      <c r="F13" s="40">
        <f>COUNT(H13,J13,L13,N13,P13,R13,T13,V13,X13,Z13)</f>
        <v>1</v>
      </c>
      <c r="G13" s="20">
        <f>COUNT(AB13, AD13)</f>
        <v>0</v>
      </c>
      <c r="H13" s="15"/>
      <c r="I13" s="11"/>
      <c r="J13" s="11"/>
      <c r="K13" s="27"/>
      <c r="L13" s="11"/>
      <c r="M13" s="11"/>
      <c r="N13" s="11"/>
      <c r="O13" s="27"/>
      <c r="P13" s="11">
        <v>24</v>
      </c>
      <c r="Q13" s="27">
        <v>5.6574074074074075E-2</v>
      </c>
      <c r="R13" s="11"/>
      <c r="S13" s="27"/>
      <c r="T13" s="11"/>
      <c r="U13" s="11"/>
      <c r="V13" s="11"/>
      <c r="W13" s="11"/>
      <c r="X13" s="11"/>
      <c r="Y13" s="11"/>
      <c r="Z13" s="11"/>
      <c r="AA13" s="11"/>
      <c r="AB13" s="11"/>
      <c r="AC13" s="10"/>
      <c r="AD13" s="10"/>
      <c r="AE13" s="12"/>
    </row>
    <row r="14" spans="1:34" x14ac:dyDescent="0.3">
      <c r="A14" s="75" t="s">
        <v>74</v>
      </c>
      <c r="B14" s="76" t="s">
        <v>11</v>
      </c>
      <c r="C14" s="77">
        <v>1</v>
      </c>
      <c r="D14" s="78">
        <f>SUM(H14,J14,L14,N14,P14,R14,T14,V14,X14,Z14,AB14,AD14)</f>
        <v>335</v>
      </c>
      <c r="E14" s="79">
        <f>SUM(I14+K14+M14+O14+Q14+S14+U14+W14+Y14+AA14+AC14+AE14)</f>
        <v>0.96206018518518532</v>
      </c>
      <c r="F14" s="80">
        <f>COUNT(H14,J14,L14,N14,P14,R14,T14,V14,X14,Z14)</f>
        <v>10</v>
      </c>
      <c r="G14" s="81">
        <f>COUNT(AB14, AD14)</f>
        <v>2</v>
      </c>
      <c r="H14" s="82">
        <v>30</v>
      </c>
      <c r="I14" s="83">
        <v>6.4502314814814818E-2</v>
      </c>
      <c r="J14" s="84">
        <v>30</v>
      </c>
      <c r="K14" s="85">
        <v>0.24893518518518518</v>
      </c>
      <c r="L14" s="84">
        <v>27</v>
      </c>
      <c r="M14" s="85">
        <v>1.8576388888888889E-2</v>
      </c>
      <c r="N14" s="84">
        <v>30</v>
      </c>
      <c r="O14" s="85">
        <v>0.27690972222222221</v>
      </c>
      <c r="P14" s="84">
        <v>27</v>
      </c>
      <c r="Q14" s="85">
        <v>4.3807870370370372E-2</v>
      </c>
      <c r="R14" s="84">
        <v>24</v>
      </c>
      <c r="S14" s="85">
        <v>4.0046296296296295E-2</v>
      </c>
      <c r="T14" s="84">
        <v>29</v>
      </c>
      <c r="U14" s="85">
        <v>0.10408564814814815</v>
      </c>
      <c r="V14" s="84">
        <v>29</v>
      </c>
      <c r="W14" s="85">
        <v>7.1099537037037031E-2</v>
      </c>
      <c r="X14" s="84">
        <v>27</v>
      </c>
      <c r="Y14" s="85">
        <v>4.0115740740740737E-2</v>
      </c>
      <c r="Z14" s="84">
        <v>29</v>
      </c>
      <c r="AA14" s="85">
        <v>2.960648148148148E-2</v>
      </c>
      <c r="AB14" s="84">
        <v>25</v>
      </c>
      <c r="AC14" s="83">
        <v>1.9340277777777779E-2</v>
      </c>
      <c r="AD14" s="77">
        <v>28</v>
      </c>
      <c r="AE14" s="87">
        <v>5.0347222222222225E-3</v>
      </c>
    </row>
    <row r="15" spans="1:34" x14ac:dyDescent="0.3">
      <c r="A15" s="114" t="s">
        <v>86</v>
      </c>
      <c r="B15" s="115" t="s">
        <v>11</v>
      </c>
      <c r="C15" s="116">
        <v>2</v>
      </c>
      <c r="D15" s="220">
        <f>SUM(H15,J15,L15,N15,P15,R15,T15,V15,X15,Z15,AB15,AD15)</f>
        <v>311</v>
      </c>
      <c r="E15" s="117">
        <f>SUM(I15+K15+M15+O15+Q15+S15+U15+W15+Y15+AA15+AC15+AE15)</f>
        <v>1.1289583333333333</v>
      </c>
      <c r="F15" s="221">
        <f>COUNT(H15,J15,L15,N15,P15,R15,T15,V15,X15,Z15)</f>
        <v>10</v>
      </c>
      <c r="G15" s="118">
        <f>COUNT(AB15, AD15)</f>
        <v>2</v>
      </c>
      <c r="H15" s="130">
        <v>27</v>
      </c>
      <c r="I15" s="121">
        <v>7.2662037037037039E-2</v>
      </c>
      <c r="J15" s="125">
        <v>26</v>
      </c>
      <c r="K15" s="120">
        <v>0.30574074074074076</v>
      </c>
      <c r="L15" s="125">
        <v>28</v>
      </c>
      <c r="M15" s="120">
        <v>1.7986111111111109E-2</v>
      </c>
      <c r="N15" s="125">
        <v>25</v>
      </c>
      <c r="O15" s="120">
        <v>0.33320601851851855</v>
      </c>
      <c r="P15" s="125">
        <v>29</v>
      </c>
      <c r="Q15" s="120">
        <v>4.2326388888888893E-2</v>
      </c>
      <c r="R15" s="125">
        <v>25</v>
      </c>
      <c r="S15" s="120">
        <v>3.9293981481481485E-2</v>
      </c>
      <c r="T15" s="125">
        <v>26</v>
      </c>
      <c r="U15" s="120">
        <v>0.11416666666666668</v>
      </c>
      <c r="V15" s="125">
        <v>23</v>
      </c>
      <c r="W15" s="120">
        <v>9.8020833333333335E-2</v>
      </c>
      <c r="X15" s="125">
        <v>28</v>
      </c>
      <c r="Y15" s="120">
        <v>3.7812500000000006E-2</v>
      </c>
      <c r="Z15" s="125">
        <v>21</v>
      </c>
      <c r="AA15" s="120">
        <v>4.3854166666666666E-2</v>
      </c>
      <c r="AB15" s="125">
        <v>26</v>
      </c>
      <c r="AC15" s="121">
        <v>1.8692129629629631E-2</v>
      </c>
      <c r="AD15" s="116">
        <v>27</v>
      </c>
      <c r="AE15" s="122">
        <v>5.1967592592592595E-3</v>
      </c>
    </row>
    <row r="16" spans="1:34" x14ac:dyDescent="0.3">
      <c r="A16" s="114" t="s">
        <v>106</v>
      </c>
      <c r="B16" s="115" t="s">
        <v>11</v>
      </c>
      <c r="C16" s="116">
        <v>3</v>
      </c>
      <c r="D16" s="220">
        <f>SUM(H16,J16,L16,N16,P16,R16,T16,V16,X16,Z16,AB16,AD16)</f>
        <v>280</v>
      </c>
      <c r="E16" s="117">
        <f>SUM(I16+K16+M16+O16+Q16+S16+U16+W16+Y16+AA16+AC16+AE16)</f>
        <v>2.4306944444444447</v>
      </c>
      <c r="F16" s="221">
        <f>COUNT(H16,J16,L16,N16,P16,R16,T16,V16,X16,Z16)</f>
        <v>8</v>
      </c>
      <c r="G16" s="118">
        <f>COUNT(AB16, AD16)</f>
        <v>2</v>
      </c>
      <c r="H16" s="130"/>
      <c r="I16" s="125"/>
      <c r="J16" s="125">
        <v>26</v>
      </c>
      <c r="K16" s="120">
        <v>0.30574074074074076</v>
      </c>
      <c r="L16" s="125">
        <v>30</v>
      </c>
      <c r="M16" s="120">
        <v>1.5995370370370372E-2</v>
      </c>
      <c r="N16" s="125">
        <v>23</v>
      </c>
      <c r="O16" s="117">
        <v>1.7958333333333334</v>
      </c>
      <c r="P16" s="125">
        <v>28</v>
      </c>
      <c r="Q16" s="120">
        <v>4.341435185185185E-2</v>
      </c>
      <c r="R16" s="125">
        <v>29</v>
      </c>
      <c r="S16" s="120">
        <v>3.5763888888888887E-2</v>
      </c>
      <c r="T16" s="125">
        <v>27</v>
      </c>
      <c r="U16" s="120">
        <v>0.10850694444444443</v>
      </c>
      <c r="V16" s="125">
        <v>30</v>
      </c>
      <c r="W16" s="120">
        <v>6.9432870370370367E-2</v>
      </c>
      <c r="X16" s="125">
        <v>29</v>
      </c>
      <c r="Y16" s="120">
        <v>3.4143518518518517E-2</v>
      </c>
      <c r="Z16" s="125"/>
      <c r="AA16" s="125"/>
      <c r="AB16" s="125">
        <v>29</v>
      </c>
      <c r="AC16" s="121">
        <v>1.7337962962962961E-2</v>
      </c>
      <c r="AD16" s="116">
        <v>29</v>
      </c>
      <c r="AE16" s="122">
        <v>4.5254629629629629E-3</v>
      </c>
    </row>
    <row r="17" spans="1:31" x14ac:dyDescent="0.3">
      <c r="A17" s="114" t="s">
        <v>87</v>
      </c>
      <c r="B17" s="115" t="s">
        <v>11</v>
      </c>
      <c r="C17" s="116">
        <v>4</v>
      </c>
      <c r="D17" s="220">
        <f>SUM(H17,J17,L17,N17,P17,R17,T17,V17,X17,Z17,AB17,AD17)</f>
        <v>231</v>
      </c>
      <c r="E17" s="117">
        <f>SUM(I17+K17+M17+O17+Q17+S17+U17+W17+Y17+AA17+AC17+AE17)</f>
        <v>0.70143518518518522</v>
      </c>
      <c r="F17" s="221">
        <f>COUNT(H17,J17,L17,N17,P17,R17,T17,V17,X17,Z17)</f>
        <v>8</v>
      </c>
      <c r="G17" s="118">
        <f>COUNT(AB17, AD17)</f>
        <v>1</v>
      </c>
      <c r="H17" s="130">
        <v>26</v>
      </c>
      <c r="I17" s="121">
        <v>7.2951388888888885E-2</v>
      </c>
      <c r="J17" s="125"/>
      <c r="K17" s="120"/>
      <c r="L17" s="125">
        <v>29</v>
      </c>
      <c r="M17" s="120">
        <v>1.7870370370370373E-2</v>
      </c>
      <c r="N17" s="125">
        <v>24</v>
      </c>
      <c r="O17" s="120">
        <v>0.33324074074074073</v>
      </c>
      <c r="P17" s="125">
        <v>29</v>
      </c>
      <c r="Q17" s="120">
        <v>4.2326388888888893E-2</v>
      </c>
      <c r="R17" s="125">
        <v>27</v>
      </c>
      <c r="S17" s="120">
        <v>3.6909722222222226E-2</v>
      </c>
      <c r="T17" s="125"/>
      <c r="U17" s="120"/>
      <c r="V17" s="125">
        <v>21</v>
      </c>
      <c r="W17" s="120">
        <v>9.8067129629629643E-2</v>
      </c>
      <c r="X17" s="125">
        <v>28</v>
      </c>
      <c r="Y17" s="120">
        <v>3.7812500000000006E-2</v>
      </c>
      <c r="Z17" s="125">
        <v>20</v>
      </c>
      <c r="AA17" s="120">
        <v>4.4247685185185182E-2</v>
      </c>
      <c r="AB17" s="125">
        <v>27</v>
      </c>
      <c r="AC17" s="121">
        <v>1.800925925925926E-2</v>
      </c>
      <c r="AD17" s="116"/>
      <c r="AE17" s="122"/>
    </row>
    <row r="18" spans="1:31" x14ac:dyDescent="0.3">
      <c r="A18" s="114" t="s">
        <v>137</v>
      </c>
      <c r="B18" s="115" t="s">
        <v>11</v>
      </c>
      <c r="C18" s="116">
        <v>5</v>
      </c>
      <c r="D18" s="220">
        <f>SUM(H18,J18,L18,N18,P18,R18,T18,V18,X18,Z18,AB18,AD18)</f>
        <v>208</v>
      </c>
      <c r="E18" s="117">
        <f>SUM(I18+K18+M18+O18+Q18+S18+U18+W18+Y18+AA18+AC18+AE18)</f>
        <v>0.27192129629629636</v>
      </c>
      <c r="F18" s="221">
        <f>COUNT(H18,J18,L18,N18,P18,R18,T18,V18,X18,Z18)</f>
        <v>5</v>
      </c>
      <c r="G18" s="118">
        <f>COUNT(AB18, AD18)</f>
        <v>2</v>
      </c>
      <c r="H18" s="130"/>
      <c r="I18" s="121"/>
      <c r="J18" s="125"/>
      <c r="K18" s="120"/>
      <c r="L18" s="125"/>
      <c r="M18" s="120"/>
      <c r="N18" s="125"/>
      <c r="O18" s="120"/>
      <c r="P18" s="125"/>
      <c r="Q18" s="120"/>
      <c r="R18" s="125">
        <v>30</v>
      </c>
      <c r="S18" s="120">
        <v>3.2141203703703707E-2</v>
      </c>
      <c r="T18" s="125">
        <v>30</v>
      </c>
      <c r="U18" s="120">
        <v>8.8854166666666665E-2</v>
      </c>
      <c r="V18" s="125">
        <v>28</v>
      </c>
      <c r="W18" s="120">
        <v>7.4201388888888886E-2</v>
      </c>
      <c r="X18" s="125">
        <v>30</v>
      </c>
      <c r="Y18" s="120">
        <v>3.1759259259259258E-2</v>
      </c>
      <c r="Z18" s="125">
        <v>30</v>
      </c>
      <c r="AA18" s="120">
        <v>2.4826388888888887E-2</v>
      </c>
      <c r="AB18" s="125">
        <v>30</v>
      </c>
      <c r="AC18" s="121">
        <v>1.6076388888888887E-2</v>
      </c>
      <c r="AD18" s="116">
        <v>30</v>
      </c>
      <c r="AE18" s="122">
        <v>4.0624999999999993E-3</v>
      </c>
    </row>
    <row r="19" spans="1:31" x14ac:dyDescent="0.3">
      <c r="A19" s="114" t="s">
        <v>90</v>
      </c>
      <c r="B19" s="115" t="s">
        <v>11</v>
      </c>
      <c r="C19" s="116">
        <v>6</v>
      </c>
      <c r="D19" s="220">
        <f>SUM(H19,J19,L19,N19,P19,R19,T19,V19,X19,Z19,AB19,AD19)</f>
        <v>196</v>
      </c>
      <c r="E19" s="117">
        <f>SUM(I19+K19+M19+O19+Q19+S19+U19+W19+Y19+AA19+AC19+AE19)</f>
        <v>0.88722222222222213</v>
      </c>
      <c r="F19" s="221">
        <f>COUNT(H19,J19,L19,N19,P19,R19,T19,V19,X19,Z19)</f>
        <v>7</v>
      </c>
      <c r="G19" s="118">
        <f>COUNT(AB19, AD19)</f>
        <v>1</v>
      </c>
      <c r="H19" s="130">
        <v>23</v>
      </c>
      <c r="I19" s="121">
        <v>7.7974537037037037E-2</v>
      </c>
      <c r="J19" s="125">
        <v>27</v>
      </c>
      <c r="K19" s="120">
        <v>0.28657407407407409</v>
      </c>
      <c r="L19" s="125">
        <v>24</v>
      </c>
      <c r="M19" s="120">
        <v>2.0706018518518519E-2</v>
      </c>
      <c r="N19" s="125">
        <v>27</v>
      </c>
      <c r="O19" s="120">
        <v>0.32979166666666665</v>
      </c>
      <c r="P19" s="125">
        <v>25</v>
      </c>
      <c r="Q19" s="120">
        <v>6.2905092592592596E-2</v>
      </c>
      <c r="R19" s="125">
        <v>23</v>
      </c>
      <c r="S19" s="120">
        <v>5.077546296296296E-2</v>
      </c>
      <c r="T19" s="125"/>
      <c r="U19" s="125"/>
      <c r="V19" s="125"/>
      <c r="W19" s="120"/>
      <c r="X19" s="125"/>
      <c r="Y19" s="120"/>
      <c r="Z19" s="125">
        <v>23</v>
      </c>
      <c r="AA19" s="120">
        <v>3.7326388888888888E-2</v>
      </c>
      <c r="AB19" s="125">
        <v>24</v>
      </c>
      <c r="AC19" s="121">
        <v>2.1168981481481483E-2</v>
      </c>
      <c r="AD19" s="116"/>
      <c r="AE19" s="222"/>
    </row>
    <row r="20" spans="1:31" x14ac:dyDescent="0.3">
      <c r="A20" s="17" t="s">
        <v>92</v>
      </c>
      <c r="B20" s="4" t="s">
        <v>11</v>
      </c>
      <c r="C20" s="10">
        <v>7</v>
      </c>
      <c r="D20" s="19">
        <f>SUM(H20,J20,L20,N20,P20,R20,T20,V20,X20,Z20,AB20,AD20)</f>
        <v>193</v>
      </c>
      <c r="E20" s="38">
        <f>SUM(I20+K20+M20+O20+Q20+S20+U20+W20+Y20+AA20+AC20+AE20)</f>
        <v>1.0037499999999999</v>
      </c>
      <c r="F20" s="40">
        <f>COUNT(H20,J20,L20,N20,P20,R20,T20,V20,X20,Z20)</f>
        <v>8</v>
      </c>
      <c r="G20" s="20">
        <f>COUNT(AB20, AD20)</f>
        <v>0</v>
      </c>
      <c r="H20" s="15">
        <v>23</v>
      </c>
      <c r="I20" s="30">
        <v>7.7974537037037037E-2</v>
      </c>
      <c r="J20" s="11">
        <v>25</v>
      </c>
      <c r="K20" s="27">
        <v>0.37587962962962962</v>
      </c>
      <c r="L20" s="11">
        <v>23</v>
      </c>
      <c r="M20" s="27">
        <v>2.2499999999999996E-2</v>
      </c>
      <c r="N20" s="11">
        <v>26</v>
      </c>
      <c r="O20" s="27">
        <v>0.3298726851851852</v>
      </c>
      <c r="P20" s="11">
        <v>25</v>
      </c>
      <c r="Q20" s="27">
        <v>6.2905092592592596E-2</v>
      </c>
      <c r="R20" s="11">
        <v>22</v>
      </c>
      <c r="S20" s="27">
        <v>5.0833333333333335E-2</v>
      </c>
      <c r="T20" s="11"/>
      <c r="U20" s="11"/>
      <c r="V20" s="11"/>
      <c r="W20" s="27"/>
      <c r="X20" s="11">
        <v>25</v>
      </c>
      <c r="Y20" s="27">
        <v>4.6481481481481485E-2</v>
      </c>
      <c r="Z20" s="11">
        <v>24</v>
      </c>
      <c r="AA20" s="27">
        <v>3.7303240740740741E-2</v>
      </c>
      <c r="AB20" s="11"/>
      <c r="AC20" s="30"/>
      <c r="AD20" s="10"/>
      <c r="AE20" s="41"/>
    </row>
    <row r="21" spans="1:31" x14ac:dyDescent="0.3">
      <c r="A21" s="114" t="s">
        <v>69</v>
      </c>
      <c r="B21" s="115" t="s">
        <v>11</v>
      </c>
      <c r="C21" s="116">
        <v>8</v>
      </c>
      <c r="D21" s="220">
        <f>SUM(H21,J21,L21,N21,P21,R21,T21,V21,X21,Z21,AB21,AD21)</f>
        <v>191</v>
      </c>
      <c r="E21" s="117">
        <f>SUM(I21+K21+M21+O21+Q21+S21+U21+W21+Y21+AA21+AC21+AE21)</f>
        <v>0.62849537037037029</v>
      </c>
      <c r="F21" s="221">
        <f>COUNT(H21,J21,L21,N21,P21,R21,T21,V21,X21,Z21)</f>
        <v>6</v>
      </c>
      <c r="G21" s="118">
        <f>COUNT(AB21, AD21)</f>
        <v>1</v>
      </c>
      <c r="H21" s="130">
        <v>29</v>
      </c>
      <c r="I21" s="121">
        <v>6.5902777777777768E-2</v>
      </c>
      <c r="J21" s="125"/>
      <c r="K21" s="120"/>
      <c r="L21" s="125"/>
      <c r="M21" s="120"/>
      <c r="N21" s="125">
        <v>29</v>
      </c>
      <c r="O21" s="120">
        <v>0.28216435185185185</v>
      </c>
      <c r="P21" s="125"/>
      <c r="Q21" s="120"/>
      <c r="R21" s="125">
        <v>26</v>
      </c>
      <c r="S21" s="120">
        <v>3.6979166666666667E-2</v>
      </c>
      <c r="T21" s="125">
        <v>28</v>
      </c>
      <c r="U21" s="120">
        <v>0.10844907407407407</v>
      </c>
      <c r="V21" s="125">
        <v>24</v>
      </c>
      <c r="W21" s="120">
        <v>8.5891203703703692E-2</v>
      </c>
      <c r="X21" s="125"/>
      <c r="Y21" s="120"/>
      <c r="Z21" s="125">
        <v>27</v>
      </c>
      <c r="AA21" s="120">
        <v>3.172453703703703E-2</v>
      </c>
      <c r="AB21" s="125">
        <v>28</v>
      </c>
      <c r="AC21" s="121">
        <v>1.7384259259259262E-2</v>
      </c>
      <c r="AD21" s="116"/>
      <c r="AE21" s="122"/>
    </row>
    <row r="22" spans="1:31" x14ac:dyDescent="0.3">
      <c r="A22" s="17" t="s">
        <v>91</v>
      </c>
      <c r="B22" s="4" t="s">
        <v>11</v>
      </c>
      <c r="C22" s="10">
        <v>9</v>
      </c>
      <c r="D22" s="19">
        <f>SUM(H22,J22,L22,N22,P22,R22,T22,V22,X22,Z22,AB22,AD22)</f>
        <v>189</v>
      </c>
      <c r="E22" s="38">
        <f>SUM(I22+K22+M22+O22+Q22+S22+U22+W22+Y22+AA22+AC22+AE22)</f>
        <v>3.7664930555555554</v>
      </c>
      <c r="F22" s="40">
        <f>COUNT(H22,J22,L22,N22,P22,R22,T22,V22,X22,Z22)</f>
        <v>8</v>
      </c>
      <c r="G22" s="20">
        <f>COUNT(AB22, AD22)</f>
        <v>0</v>
      </c>
      <c r="H22" s="15">
        <v>23</v>
      </c>
      <c r="I22" s="30">
        <v>7.7974537037037037E-2</v>
      </c>
      <c r="J22" s="11">
        <v>25</v>
      </c>
      <c r="K22" s="27">
        <v>0.37587962962962962</v>
      </c>
      <c r="L22" s="11">
        <v>26</v>
      </c>
      <c r="M22" s="27">
        <v>1.8761574074074073E-2</v>
      </c>
      <c r="N22" s="11">
        <v>22</v>
      </c>
      <c r="O22" s="38">
        <v>3.0944444444444446</v>
      </c>
      <c r="P22" s="11">
        <v>25</v>
      </c>
      <c r="Q22" s="27">
        <v>6.2905092592592596E-2</v>
      </c>
      <c r="R22" s="11">
        <v>21</v>
      </c>
      <c r="S22" s="27">
        <v>5.1064814814814813E-2</v>
      </c>
      <c r="T22" s="11"/>
      <c r="U22" s="11"/>
      <c r="V22" s="11"/>
      <c r="W22" s="27"/>
      <c r="X22" s="11">
        <v>25</v>
      </c>
      <c r="Y22" s="27">
        <v>4.6481481481481485E-2</v>
      </c>
      <c r="Z22" s="11">
        <v>22</v>
      </c>
      <c r="AA22" s="27">
        <v>3.8981481481481485E-2</v>
      </c>
      <c r="AB22" s="11"/>
      <c r="AC22" s="30"/>
      <c r="AD22" s="10"/>
      <c r="AE22" s="41"/>
    </row>
    <row r="23" spans="1:31" x14ac:dyDescent="0.3">
      <c r="A23" s="17" t="s">
        <v>89</v>
      </c>
      <c r="B23" s="4" t="s">
        <v>11</v>
      </c>
      <c r="C23" s="10">
        <v>10</v>
      </c>
      <c r="D23" s="19">
        <f>SUM(H23,J23,L23,N23,P23,R23,T23,V23,X23,Z23,AB23,AD23)</f>
        <v>133</v>
      </c>
      <c r="E23" s="38">
        <f>SUM(I23+K23+M23+O23+Q23+S23+U23+W23+Y23+AA23+AC23+AE23)</f>
        <v>0.78879629629629633</v>
      </c>
      <c r="F23" s="40">
        <f>COUNT(H23,J23,L23,N23,P23,R23,T23,V23,X23,Z23)</f>
        <v>5</v>
      </c>
      <c r="G23" s="20">
        <f>COUNT(AB23, AD23)</f>
        <v>0</v>
      </c>
      <c r="H23" s="15">
        <v>24</v>
      </c>
      <c r="I23" s="30">
        <v>7.3541666666666672E-2</v>
      </c>
      <c r="J23" s="11">
        <v>29</v>
      </c>
      <c r="K23" s="27">
        <v>0.28593750000000001</v>
      </c>
      <c r="L23" s="11"/>
      <c r="M23" s="27"/>
      <c r="N23" s="11">
        <v>28</v>
      </c>
      <c r="O23" s="27">
        <v>0.31137731481481484</v>
      </c>
      <c r="P23" s="11"/>
      <c r="Q23" s="27"/>
      <c r="R23" s="11"/>
      <c r="S23" s="27"/>
      <c r="T23" s="11"/>
      <c r="U23" s="11"/>
      <c r="V23" s="11">
        <v>26</v>
      </c>
      <c r="W23" s="27">
        <v>8.0891203703703715E-2</v>
      </c>
      <c r="X23" s="11"/>
      <c r="Y23" s="27"/>
      <c r="Z23" s="11">
        <v>26</v>
      </c>
      <c r="AA23" s="27">
        <v>3.7048611111111109E-2</v>
      </c>
      <c r="AB23" s="11"/>
      <c r="AC23" s="30"/>
      <c r="AD23" s="10"/>
      <c r="AE23" s="41"/>
    </row>
    <row r="24" spans="1:31" x14ac:dyDescent="0.3">
      <c r="A24" s="17" t="s">
        <v>88</v>
      </c>
      <c r="B24" s="4" t="s">
        <v>11</v>
      </c>
      <c r="C24" s="10">
        <v>11</v>
      </c>
      <c r="D24" s="19">
        <f>SUM(H24,J24,L24,N24,P24,R24,T24,V24,X24,Z24,AB24,AD24)</f>
        <v>130</v>
      </c>
      <c r="E24" s="38">
        <f>SUM(I24+K24+M24+O24+Q24+S24+U24+W24+Y24+AA24+AC24+AE24)</f>
        <v>0.80784722222222216</v>
      </c>
      <c r="F24" s="40">
        <f>COUNT(H24,J24,L24,N24,P24,R24,T24,V24,X24,Z24)</f>
        <v>5</v>
      </c>
      <c r="G24" s="20">
        <f>COUNT(AB24, AD24)</f>
        <v>0</v>
      </c>
      <c r="H24" s="15">
        <v>25</v>
      </c>
      <c r="I24" s="30">
        <v>7.3472222222222217E-2</v>
      </c>
      <c r="J24" s="11">
        <v>28</v>
      </c>
      <c r="K24" s="27">
        <v>0.28657407407407409</v>
      </c>
      <c r="L24" s="11"/>
      <c r="M24" s="27"/>
      <c r="N24" s="11">
        <v>27</v>
      </c>
      <c r="O24" s="27">
        <v>0.32979166666666665</v>
      </c>
      <c r="P24" s="11"/>
      <c r="Q24" s="27"/>
      <c r="R24" s="11"/>
      <c r="S24" s="27"/>
      <c r="T24" s="11"/>
      <c r="U24" s="11"/>
      <c r="V24" s="11">
        <v>25</v>
      </c>
      <c r="W24" s="27">
        <v>8.0902777777777782E-2</v>
      </c>
      <c r="X24" s="11"/>
      <c r="Y24" s="27"/>
      <c r="Z24" s="11">
        <v>25</v>
      </c>
      <c r="AA24" s="27">
        <v>3.7106481481481483E-2</v>
      </c>
      <c r="AB24" s="11"/>
      <c r="AC24" s="30"/>
      <c r="AD24" s="10"/>
      <c r="AE24" s="41"/>
    </row>
    <row r="25" spans="1:31" x14ac:dyDescent="0.3">
      <c r="A25" s="17" t="s">
        <v>76</v>
      </c>
      <c r="B25" s="4" t="s">
        <v>11</v>
      </c>
      <c r="C25" s="10">
        <v>12</v>
      </c>
      <c r="D25" s="19">
        <f>SUM(H25,J25,L25,N25,P25,R25,T25,V25,X25,Z25,AB25,AD25)</f>
        <v>109</v>
      </c>
      <c r="E25" s="38">
        <f>SUM(I25+K25+M25+O25+Q25+S25+U25+W25+Y25+AA25+AC25+AE25)</f>
        <v>0.47972222222222227</v>
      </c>
      <c r="F25" s="40">
        <f>COUNT(H25,J25,L25,N25,P25,R25,T25,V25,X25,Z25)</f>
        <v>4</v>
      </c>
      <c r="G25" s="20">
        <f>COUNT(AB25, AD25)</f>
        <v>0</v>
      </c>
      <c r="H25" s="15">
        <v>28</v>
      </c>
      <c r="I25" s="31">
        <v>6.6168981481481481E-2</v>
      </c>
      <c r="J25" s="11">
        <v>26</v>
      </c>
      <c r="K25" s="27">
        <v>0.30574074074074076</v>
      </c>
      <c r="L25" s="11"/>
      <c r="M25" s="27"/>
      <c r="N25" s="11"/>
      <c r="O25" s="27"/>
      <c r="P25" s="11"/>
      <c r="Q25" s="27"/>
      <c r="R25" s="11"/>
      <c r="S25" s="27"/>
      <c r="T25" s="11"/>
      <c r="U25" s="27"/>
      <c r="V25" s="11">
        <v>27</v>
      </c>
      <c r="W25" s="27">
        <v>7.7557870370370374E-2</v>
      </c>
      <c r="X25" s="11"/>
      <c r="Y25" s="11"/>
      <c r="Z25" s="11">
        <v>28</v>
      </c>
      <c r="AA25" s="27">
        <v>3.0254629629629631E-2</v>
      </c>
      <c r="AB25" s="11"/>
      <c r="AC25" s="10"/>
      <c r="AD25" s="10"/>
      <c r="AE25" s="12"/>
    </row>
    <row r="26" spans="1:31" x14ac:dyDescent="0.3">
      <c r="A26" s="17" t="s">
        <v>95</v>
      </c>
      <c r="B26" s="4" t="s">
        <v>11</v>
      </c>
      <c r="C26" s="10">
        <v>13</v>
      </c>
      <c r="D26" s="19">
        <f>SUM(H26,J26,L26,N26,P26,R26,T26,V26,X26,Z26,AB26,AD26)</f>
        <v>73</v>
      </c>
      <c r="E26" s="38">
        <f>SUM(I26+K26+M26+O26+Q26+S26+U26+W26+Y26+AA26+AC26+AE26)</f>
        <v>0.14809027777777778</v>
      </c>
      <c r="F26" s="40">
        <f>COUNT(H26,J26,L26,N26,P26,R26,T26,V26,X26,Z26)</f>
        <v>3</v>
      </c>
      <c r="G26" s="20">
        <f>COUNT(AB26, AD26)</f>
        <v>0</v>
      </c>
      <c r="H26" s="15">
        <v>22</v>
      </c>
      <c r="I26" s="30">
        <v>8.1979166666666659E-2</v>
      </c>
      <c r="J26" s="11"/>
      <c r="K26" s="27"/>
      <c r="L26" s="11">
        <v>25</v>
      </c>
      <c r="M26" s="27">
        <v>2.0092592592592592E-2</v>
      </c>
      <c r="N26" s="11"/>
      <c r="O26" s="27"/>
      <c r="P26" s="11"/>
      <c r="Q26" s="27"/>
      <c r="R26" s="11"/>
      <c r="S26" s="27"/>
      <c r="T26" s="11"/>
      <c r="U26" s="11"/>
      <c r="V26" s="11"/>
      <c r="W26" s="27"/>
      <c r="X26" s="11">
        <v>26</v>
      </c>
      <c r="Y26" s="27">
        <v>4.6018518518518514E-2</v>
      </c>
      <c r="Z26" s="11"/>
      <c r="AA26" s="11"/>
      <c r="AB26" s="11"/>
      <c r="AC26" s="30"/>
      <c r="AD26" s="10"/>
      <c r="AE26" s="12"/>
    </row>
    <row r="27" spans="1:31" x14ac:dyDescent="0.3">
      <c r="A27" s="17" t="s">
        <v>101</v>
      </c>
      <c r="B27" s="4" t="s">
        <v>11</v>
      </c>
      <c r="C27" s="10">
        <v>14</v>
      </c>
      <c r="D27" s="19">
        <f>SUM(H27,J27,L27,N27,P27,R27,T27,V27,X27,Z27,AB27,AD27)</f>
        <v>43</v>
      </c>
      <c r="E27" s="38">
        <f>SUM(I27+K27+M27+O27+Q27+S27+U27+W27+Y27+AA27+AC27+AE27)</f>
        <v>0.15031249999999999</v>
      </c>
      <c r="F27" s="40">
        <f>COUNT(H27,J27,L27,N27,P27,R27,T27,V27,X27,Z27)</f>
        <v>2</v>
      </c>
      <c r="G27" s="20">
        <f>COUNT(AB27, AD27)</f>
        <v>0</v>
      </c>
      <c r="H27" s="15">
        <v>21</v>
      </c>
      <c r="I27" s="31">
        <v>0.12295138888888889</v>
      </c>
      <c r="J27" s="11"/>
      <c r="K27" s="27"/>
      <c r="L27" s="11">
        <v>22</v>
      </c>
      <c r="M27" s="27">
        <v>2.736111111111111E-2</v>
      </c>
      <c r="N27" s="11"/>
      <c r="O27" s="27"/>
      <c r="P27" s="11"/>
      <c r="Q27" s="27"/>
      <c r="R27" s="11"/>
      <c r="S27" s="27"/>
      <c r="T27" s="11"/>
      <c r="U27" s="11"/>
      <c r="V27" s="11"/>
      <c r="W27" s="27"/>
      <c r="X27" s="11"/>
      <c r="Y27" s="11"/>
      <c r="Z27" s="11"/>
      <c r="AA27" s="11"/>
      <c r="AB27" s="11"/>
      <c r="AC27" s="10"/>
      <c r="AD27" s="10"/>
      <c r="AE27" s="12"/>
    </row>
    <row r="28" spans="1:31" x14ac:dyDescent="0.3">
      <c r="A28" s="17" t="s">
        <v>122</v>
      </c>
      <c r="B28" s="4" t="s">
        <v>11</v>
      </c>
      <c r="C28" s="10">
        <v>15</v>
      </c>
      <c r="D28" s="19">
        <f>SUM(H28,J28,L28,N28,P28,R28,T28,V28,X28,Z28,AB28,AD28)</f>
        <v>30</v>
      </c>
      <c r="E28" s="38">
        <f>SUM(I28+K28+M28+O28+Q28+S28+U28+W28+Y28+AA28+AC28+AE28)</f>
        <v>4.0497685185185185E-2</v>
      </c>
      <c r="F28" s="40">
        <f>COUNT(H28,J28,L28,N28,P28,R28,T28,V28,X28,Z28)</f>
        <v>1</v>
      </c>
      <c r="G28" s="20">
        <f>COUNT(AB28, AD28)</f>
        <v>0</v>
      </c>
      <c r="H28" s="15"/>
      <c r="I28" s="30"/>
      <c r="J28" s="11"/>
      <c r="K28" s="27"/>
      <c r="L28" s="11"/>
      <c r="M28" s="27"/>
      <c r="N28" s="11"/>
      <c r="O28" s="38"/>
      <c r="P28" s="11">
        <v>30</v>
      </c>
      <c r="Q28" s="27">
        <v>4.0497685185185185E-2</v>
      </c>
      <c r="R28" s="11"/>
      <c r="S28" s="27"/>
      <c r="T28" s="11"/>
      <c r="U28" s="11"/>
      <c r="V28" s="11"/>
      <c r="W28" s="27"/>
      <c r="X28" s="11"/>
      <c r="Y28" s="11"/>
      <c r="Z28" s="11"/>
      <c r="AA28" s="11"/>
      <c r="AB28" s="11"/>
      <c r="AC28" s="10"/>
      <c r="AD28" s="10"/>
      <c r="AE28" s="12"/>
    </row>
    <row r="29" spans="1:31" x14ac:dyDescent="0.3">
      <c r="A29" s="17" t="s">
        <v>134</v>
      </c>
      <c r="B29" s="4" t="s">
        <v>11</v>
      </c>
      <c r="C29" s="108">
        <v>16</v>
      </c>
      <c r="D29" s="19">
        <f>SUM(H29,J29,L29,N29,P29,R29,T29,V29,X29,Z29,AB29,AD29)</f>
        <v>28</v>
      </c>
      <c r="E29" s="38">
        <f>SUM(I29+K29+M29+O29+Q29+S29+U29+W29+Y29+AA29+AC29+AE29)</f>
        <v>3.6168981481481483E-2</v>
      </c>
      <c r="F29" s="40">
        <f>COUNT(H29,J29,L29,N29,P29,R29,T29,V29,X29,Z29)</f>
        <v>1</v>
      </c>
      <c r="G29" s="20">
        <f>COUNT(AB29, AD29)</f>
        <v>0</v>
      </c>
      <c r="H29" s="15"/>
      <c r="I29" s="30"/>
      <c r="J29" s="11"/>
      <c r="K29" s="27"/>
      <c r="L29" s="11"/>
      <c r="M29" s="27"/>
      <c r="N29" s="11"/>
      <c r="O29" s="27"/>
      <c r="P29" s="11"/>
      <c r="Q29" s="27"/>
      <c r="R29" s="11">
        <v>28</v>
      </c>
      <c r="S29" s="27">
        <v>3.6168981481481483E-2</v>
      </c>
      <c r="T29" s="11"/>
      <c r="U29" s="27"/>
      <c r="V29" s="11"/>
      <c r="W29" s="27"/>
      <c r="X29" s="11"/>
      <c r="Y29" s="27"/>
      <c r="Z29" s="11"/>
      <c r="AA29" s="11"/>
      <c r="AB29" s="11"/>
      <c r="AC29" s="10"/>
      <c r="AD29" s="10"/>
      <c r="AE29" s="41"/>
    </row>
    <row r="30" spans="1:31" x14ac:dyDescent="0.3">
      <c r="A30" s="17" t="s">
        <v>117</v>
      </c>
      <c r="B30" s="4" t="s">
        <v>11</v>
      </c>
      <c r="C30" s="10">
        <v>17</v>
      </c>
      <c r="D30" s="19">
        <f>SUM(H30,J30,L30,N30,P30,R30,T30,V30,X30,Z30,AB30,AD30)</f>
        <v>26</v>
      </c>
      <c r="E30" s="38">
        <f>SUM(I30+K30+M30+O30+Q30+S30+U30+W30+Y30+AA30+AC30+AE30)</f>
        <v>4.5185185185185189E-2</v>
      </c>
      <c r="F30" s="40">
        <f>COUNT(H30,J30,L30,N30,P30,R30,T30,V30,X30,Z30)</f>
        <v>1</v>
      </c>
      <c r="G30" s="20">
        <f>COUNT(AB30, AD30)</f>
        <v>0</v>
      </c>
      <c r="H30" s="15"/>
      <c r="I30" s="30"/>
      <c r="J30" s="11"/>
      <c r="K30" s="27"/>
      <c r="L30" s="11"/>
      <c r="M30" s="27"/>
      <c r="N30" s="11"/>
      <c r="O30" s="27"/>
      <c r="P30" s="11">
        <v>26</v>
      </c>
      <c r="Q30" s="27">
        <v>4.5185185185185189E-2</v>
      </c>
      <c r="R30" s="11"/>
      <c r="S30" s="27"/>
      <c r="T30" s="11"/>
      <c r="U30" s="27"/>
      <c r="V30" s="11"/>
      <c r="W30" s="27"/>
      <c r="X30" s="11"/>
      <c r="Y30" s="27"/>
      <c r="Z30" s="11"/>
      <c r="AA30" s="27"/>
      <c r="AB30" s="11"/>
      <c r="AC30" s="30"/>
      <c r="AD30" s="10"/>
      <c r="AE30" s="41"/>
    </row>
    <row r="31" spans="1:31" x14ac:dyDescent="0.3">
      <c r="A31" s="75" t="s">
        <v>93</v>
      </c>
      <c r="B31" s="76" t="s">
        <v>12</v>
      </c>
      <c r="C31" s="77">
        <v>1</v>
      </c>
      <c r="D31" s="78">
        <f>SUM(H31,J31,L31,N31,P31,R31,T31,V31,X31,Z31,AB31,AD31)</f>
        <v>360</v>
      </c>
      <c r="E31" s="79">
        <f>SUM(I31+K31+M31+O31+Q31+S31+U31+W31+Y31+AA31+AC31+AE31)</f>
        <v>1.1387152777777774</v>
      </c>
      <c r="F31" s="80">
        <f>COUNT(H31,J31,L31,N31,P31,R31,T31,V31,X31,Z31)</f>
        <v>10</v>
      </c>
      <c r="G31" s="81">
        <f>COUNT(AB31, AD31)</f>
        <v>2</v>
      </c>
      <c r="H31" s="82">
        <v>30</v>
      </c>
      <c r="I31" s="86">
        <v>8.1377314814814819E-2</v>
      </c>
      <c r="J31" s="84">
        <v>30</v>
      </c>
      <c r="K31" s="85">
        <v>0.30574074074074076</v>
      </c>
      <c r="L31" s="84">
        <v>30</v>
      </c>
      <c r="M31" s="85">
        <v>1.8472222222222223E-2</v>
      </c>
      <c r="N31" s="84">
        <v>30</v>
      </c>
      <c r="O31" s="85">
        <v>0.35865740740740742</v>
      </c>
      <c r="P31" s="84">
        <v>30</v>
      </c>
      <c r="Q31" s="85">
        <v>4.5023148148148145E-2</v>
      </c>
      <c r="R31" s="84">
        <v>30</v>
      </c>
      <c r="S31" s="85">
        <v>4.2349537037037033E-2</v>
      </c>
      <c r="T31" s="84">
        <v>30</v>
      </c>
      <c r="U31" s="85">
        <v>0.1102662037037037</v>
      </c>
      <c r="V31" s="84">
        <v>30</v>
      </c>
      <c r="W31" s="85">
        <v>8.4733796296296293E-2</v>
      </c>
      <c r="X31" s="84">
        <v>30</v>
      </c>
      <c r="Y31" s="85">
        <v>3.7557870370370373E-2</v>
      </c>
      <c r="Z31" s="84">
        <v>30</v>
      </c>
      <c r="AA31" s="85">
        <v>3.0902777777777779E-2</v>
      </c>
      <c r="AB31" s="84">
        <v>30</v>
      </c>
      <c r="AC31" s="83">
        <v>1.8935185185185183E-2</v>
      </c>
      <c r="AD31" s="77">
        <v>30</v>
      </c>
      <c r="AE31" s="87">
        <v>4.6990740740740743E-3</v>
      </c>
    </row>
    <row r="32" spans="1:31" x14ac:dyDescent="0.3">
      <c r="A32" s="17" t="s">
        <v>96</v>
      </c>
      <c r="B32" s="4" t="s">
        <v>12</v>
      </c>
      <c r="C32" s="10">
        <v>2</v>
      </c>
      <c r="D32" s="19">
        <f>SUM(H32,J32,L32,N32,P32,R32,T32,V32,X32,Z32,AB32,AD32)</f>
        <v>87</v>
      </c>
      <c r="E32" s="38">
        <f>SUM(I32+K32+M32+O32+Q32+S32+U32+W32+Y32+AA32+AC32+AE32)</f>
        <v>0.1446875</v>
      </c>
      <c r="F32" s="40">
        <f>COUNT(H32,J32,L32,N32,P32,R32,T32,V32,X32,Z32)</f>
        <v>3</v>
      </c>
      <c r="G32" s="20">
        <f>COUNT(AB32, AD32)</f>
        <v>0</v>
      </c>
      <c r="H32" s="15">
        <v>29</v>
      </c>
      <c r="I32" s="31">
        <v>8.2013888888888886E-2</v>
      </c>
      <c r="J32" s="11"/>
      <c r="K32" s="27"/>
      <c r="L32" s="11">
        <v>29</v>
      </c>
      <c r="M32" s="27">
        <v>1.9872685185185184E-2</v>
      </c>
      <c r="N32" s="11"/>
      <c r="O32" s="27"/>
      <c r="P32" s="11"/>
      <c r="Q32" s="27"/>
      <c r="R32" s="11"/>
      <c r="S32" s="27"/>
      <c r="T32" s="11"/>
      <c r="U32" s="27"/>
      <c r="V32" s="11"/>
      <c r="W32" s="27"/>
      <c r="X32" s="11">
        <v>29</v>
      </c>
      <c r="Y32" s="27">
        <v>4.280092592592593E-2</v>
      </c>
      <c r="Z32" s="11"/>
      <c r="AA32" s="11"/>
      <c r="AB32" s="11"/>
      <c r="AC32" s="10"/>
      <c r="AD32" s="10"/>
      <c r="AE32" s="12"/>
    </row>
    <row r="33" spans="1:31" x14ac:dyDescent="0.3">
      <c r="A33" s="75" t="s">
        <v>82</v>
      </c>
      <c r="B33" s="76" t="s">
        <v>13</v>
      </c>
      <c r="C33" s="77">
        <v>1</v>
      </c>
      <c r="D33" s="78">
        <f>SUM(H33,J33,L33,N33,P33,R33,T33,V33,X33,Z33,AB33,AD33)</f>
        <v>360</v>
      </c>
      <c r="E33" s="79">
        <f>SUM(I33+K33+M33+O33+Q33+S33+U33+W33+Y33+AA33+AC33+AE33)</f>
        <v>1.0027314814814814</v>
      </c>
      <c r="F33" s="80">
        <f>COUNT(H33,J33,L33,N33,P33,R33,T33,V33,X33,Z33)</f>
        <v>10</v>
      </c>
      <c r="G33" s="81">
        <f>COUNT(AB33, AD33)</f>
        <v>2</v>
      </c>
      <c r="H33" s="82">
        <v>30</v>
      </c>
      <c r="I33" s="83">
        <v>6.7557870370370365E-2</v>
      </c>
      <c r="J33" s="84">
        <v>30</v>
      </c>
      <c r="K33" s="85">
        <v>0.24893518518518518</v>
      </c>
      <c r="L33" s="84">
        <v>30</v>
      </c>
      <c r="M33" s="85">
        <v>1.9201388888888889E-2</v>
      </c>
      <c r="N33" s="84">
        <v>30</v>
      </c>
      <c r="O33" s="85">
        <v>0.30047453703703703</v>
      </c>
      <c r="P33" s="84">
        <v>30</v>
      </c>
      <c r="Q33" s="85">
        <v>4.7210648148148147E-2</v>
      </c>
      <c r="R33" s="84">
        <v>30</v>
      </c>
      <c r="S33" s="85">
        <v>4.1504629629629627E-2</v>
      </c>
      <c r="T33" s="84">
        <v>30</v>
      </c>
      <c r="U33" s="85">
        <v>0.10783564814814815</v>
      </c>
      <c r="V33" s="84">
        <v>30</v>
      </c>
      <c r="W33" s="85">
        <v>7.6238425925925932E-2</v>
      </c>
      <c r="X33" s="84">
        <v>30</v>
      </c>
      <c r="Y33" s="85">
        <v>3.9108796296296301E-2</v>
      </c>
      <c r="Z33" s="84">
        <v>30</v>
      </c>
      <c r="AA33" s="85">
        <v>3.0347222222222223E-2</v>
      </c>
      <c r="AB33" s="84">
        <v>30</v>
      </c>
      <c r="AC33" s="83">
        <v>1.9340277777777779E-2</v>
      </c>
      <c r="AD33" s="77">
        <v>30</v>
      </c>
      <c r="AE33" s="87">
        <v>4.9768518518518521E-3</v>
      </c>
    </row>
    <row r="34" spans="1:31" x14ac:dyDescent="0.3">
      <c r="A34" s="75" t="s">
        <v>55</v>
      </c>
      <c r="B34" s="76" t="s">
        <v>7</v>
      </c>
      <c r="C34" s="77">
        <v>1</v>
      </c>
      <c r="D34" s="78">
        <f>SUM(H34,J34,L34,N34,P34,R34,T34,V34,X34,Z34,AB34,AD34)</f>
        <v>360</v>
      </c>
      <c r="E34" s="79">
        <f>SUM(I34+K34+M34+O34+Q34+S34+U34+W34+Y34+AA34+AC34+AE34)</f>
        <v>0.78689814814814829</v>
      </c>
      <c r="F34" s="80">
        <f>COUNT(H34,J34,L34,N34,P34,R34,T34,V34,X34,Z34)</f>
        <v>10</v>
      </c>
      <c r="G34" s="81">
        <f>COUNT(AB34, AD34)</f>
        <v>2</v>
      </c>
      <c r="H34" s="82">
        <v>30</v>
      </c>
      <c r="I34" s="83">
        <v>5.2337962962962968E-2</v>
      </c>
      <c r="J34" s="84">
        <v>30</v>
      </c>
      <c r="K34" s="85">
        <v>0.2023611111111111</v>
      </c>
      <c r="L34" s="84">
        <v>30</v>
      </c>
      <c r="M34" s="85">
        <v>1.4398148148148148E-2</v>
      </c>
      <c r="N34" s="84">
        <v>30</v>
      </c>
      <c r="O34" s="85">
        <v>0.22359953703703705</v>
      </c>
      <c r="P34" s="84">
        <v>30</v>
      </c>
      <c r="Q34" s="85">
        <v>3.27662037037037E-2</v>
      </c>
      <c r="R34" s="84">
        <v>30</v>
      </c>
      <c r="S34" s="85">
        <v>3.349537037037037E-2</v>
      </c>
      <c r="T34" s="84">
        <v>30</v>
      </c>
      <c r="U34" s="85">
        <v>8.458333333333333E-2</v>
      </c>
      <c r="V34" s="84">
        <v>30</v>
      </c>
      <c r="W34" s="85">
        <v>6.5208333333333326E-2</v>
      </c>
      <c r="X34" s="84">
        <v>30</v>
      </c>
      <c r="Y34" s="85">
        <v>2.9930555555555557E-2</v>
      </c>
      <c r="Z34" s="84">
        <v>30</v>
      </c>
      <c r="AA34" s="85">
        <v>2.9861111111111113E-2</v>
      </c>
      <c r="AB34" s="84">
        <v>30</v>
      </c>
      <c r="AC34" s="83">
        <v>1.4479166666666668E-2</v>
      </c>
      <c r="AD34" s="77">
        <v>30</v>
      </c>
      <c r="AE34" s="87">
        <v>3.8773148148148143E-3</v>
      </c>
    </row>
    <row r="35" spans="1:31" x14ac:dyDescent="0.3">
      <c r="A35" s="114" t="s">
        <v>81</v>
      </c>
      <c r="B35" s="115" t="s">
        <v>7</v>
      </c>
      <c r="C35" s="116">
        <v>2</v>
      </c>
      <c r="D35" s="220">
        <f>SUM(H35,J35,L35,N35,P35,R35,T35,V35,X35,Z35,AB35,AD35)</f>
        <v>201</v>
      </c>
      <c r="E35" s="117">
        <f>SUM(I35+K35+M35+O35+Q35+S35+U35+W35+Y35+AA35+AC35+AE35)</f>
        <v>0.54033564814814805</v>
      </c>
      <c r="F35" s="221">
        <f>COUNT(H35,J35,L35,N35,P35,R35,T35,V35,X35,Z35)</f>
        <v>6</v>
      </c>
      <c r="G35" s="118">
        <f>COUNT(AB35, AD35)</f>
        <v>1</v>
      </c>
      <c r="H35" s="130">
        <v>27</v>
      </c>
      <c r="I35" s="121">
        <v>6.7465277777777777E-2</v>
      </c>
      <c r="J35" s="125"/>
      <c r="K35" s="120"/>
      <c r="L35" s="125">
        <v>29</v>
      </c>
      <c r="M35" s="120">
        <v>1.6157407407407409E-2</v>
      </c>
      <c r="N35" s="125">
        <v>29</v>
      </c>
      <c r="O35" s="120">
        <v>0.28960648148148149</v>
      </c>
      <c r="P35" s="125">
        <v>29</v>
      </c>
      <c r="Q35" s="120">
        <v>3.6412037037037034E-2</v>
      </c>
      <c r="R35" s="125"/>
      <c r="S35" s="120"/>
      <c r="T35" s="125">
        <v>29</v>
      </c>
      <c r="U35" s="120">
        <v>9.3368055555555551E-2</v>
      </c>
      <c r="V35" s="125"/>
      <c r="W35" s="120"/>
      <c r="X35" s="125">
        <v>29</v>
      </c>
      <c r="Y35" s="120">
        <v>3.2361111111111111E-2</v>
      </c>
      <c r="Z35" s="125"/>
      <c r="AA35" s="125"/>
      <c r="AB35" s="125"/>
      <c r="AC35" s="116"/>
      <c r="AD35" s="116">
        <v>29</v>
      </c>
      <c r="AE35" s="122">
        <v>4.9652777777777777E-3</v>
      </c>
    </row>
    <row r="36" spans="1:31" x14ac:dyDescent="0.3">
      <c r="A36" s="17" t="s">
        <v>83</v>
      </c>
      <c r="B36" s="4" t="s">
        <v>7</v>
      </c>
      <c r="C36" s="10">
        <v>3</v>
      </c>
      <c r="D36" s="19">
        <f>SUM(H36,J36,L36,N36,P36,R36,T36,V36,X36,Z36,AB36,AD36)</f>
        <v>112</v>
      </c>
      <c r="E36" s="38">
        <f>SUM(I36+K36+M36+O36+Q36+S36+U36+W36+Y36+AA36+AC36+AE36)</f>
        <v>0.44457175925925929</v>
      </c>
      <c r="F36" s="40">
        <f>COUNT(H36,J36,L36,N36,P36,R36,T36,V36,X36,Z36)</f>
        <v>4</v>
      </c>
      <c r="G36" s="20">
        <f>COUNT(AB36, AD36)</f>
        <v>0</v>
      </c>
      <c r="H36" s="15">
        <v>26</v>
      </c>
      <c r="I36" s="30">
        <v>6.8356481481481476E-2</v>
      </c>
      <c r="J36" s="11">
        <v>28</v>
      </c>
      <c r="K36" s="27">
        <v>0.25018518518518518</v>
      </c>
      <c r="L36" s="11"/>
      <c r="M36" s="27"/>
      <c r="N36" s="11"/>
      <c r="O36" s="27"/>
      <c r="P36" s="11"/>
      <c r="Q36" s="27"/>
      <c r="R36" s="11">
        <v>29</v>
      </c>
      <c r="S36" s="27">
        <v>5.4976851851851853E-2</v>
      </c>
      <c r="T36" s="11"/>
      <c r="U36" s="27"/>
      <c r="V36" s="11">
        <v>29</v>
      </c>
      <c r="W36" s="27">
        <v>7.105324074074075E-2</v>
      </c>
      <c r="X36" s="11"/>
      <c r="Y36" s="27"/>
      <c r="Z36" s="11"/>
      <c r="AA36" s="27"/>
      <c r="AB36" s="11"/>
      <c r="AC36" s="30"/>
      <c r="AD36" s="10"/>
      <c r="AE36" s="41"/>
    </row>
    <row r="37" spans="1:31" x14ac:dyDescent="0.3">
      <c r="A37" s="17" t="s">
        <v>73</v>
      </c>
      <c r="B37" s="4" t="s">
        <v>7</v>
      </c>
      <c r="C37" s="10">
        <v>3</v>
      </c>
      <c r="D37" s="19">
        <f>SUM(H37,J37,L37,N37,P37,R37,T37,V37,X37,Z37,AB37,AD37)</f>
        <v>112</v>
      </c>
      <c r="E37" s="38">
        <f>SUM(I37+K37+M37+O37+Q37+S37+U37+W37+Y37+AA37+AC37+AE37)</f>
        <v>0.21993055555555555</v>
      </c>
      <c r="F37" s="40">
        <f>COUNT(H37,J37,L37,N37,P37,R37,T37,V37,X37,Z37)</f>
        <v>4</v>
      </c>
      <c r="G37" s="20">
        <f>COUNT(AB37, AD37)</f>
        <v>0</v>
      </c>
      <c r="H37" s="15">
        <v>28</v>
      </c>
      <c r="I37" s="30">
        <v>6.4259259259259252E-2</v>
      </c>
      <c r="J37" s="11"/>
      <c r="K37" s="27"/>
      <c r="L37" s="11">
        <v>28</v>
      </c>
      <c r="M37" s="27">
        <v>1.7083333333333336E-2</v>
      </c>
      <c r="N37" s="11"/>
      <c r="O37" s="27"/>
      <c r="P37" s="11"/>
      <c r="Q37" s="27"/>
      <c r="R37" s="11"/>
      <c r="S37" s="27"/>
      <c r="T37" s="11">
        <v>28</v>
      </c>
      <c r="U37" s="27">
        <v>0.10089120370370371</v>
      </c>
      <c r="V37" s="11"/>
      <c r="W37" s="27"/>
      <c r="X37" s="11">
        <v>28</v>
      </c>
      <c r="Y37" s="27">
        <v>3.7696759259259256E-2</v>
      </c>
      <c r="Z37" s="11"/>
      <c r="AA37" s="11"/>
      <c r="AB37" s="11"/>
      <c r="AC37" s="10"/>
      <c r="AD37" s="10"/>
      <c r="AE37" s="12"/>
    </row>
    <row r="38" spans="1:31" x14ac:dyDescent="0.3">
      <c r="A38" s="17" t="s">
        <v>63</v>
      </c>
      <c r="B38" s="4" t="s">
        <v>7</v>
      </c>
      <c r="C38" s="10">
        <v>4</v>
      </c>
      <c r="D38" s="19">
        <f>SUM(H38,J38,L38,N38,P38,R38,T38,V38,X38,Z38,AB38,AD38)</f>
        <v>85</v>
      </c>
      <c r="E38" s="38">
        <f>SUM(I38+K38+M38+O38+Q38+S38+U38+W38+Y38+AA38+AC38+AE38)</f>
        <v>0.29423611111111114</v>
      </c>
      <c r="F38" s="40">
        <f>COUNT(H38,J38,L38,N38,P38,R38,T38,V38,X38,Z38)</f>
        <v>3</v>
      </c>
      <c r="G38" s="20">
        <f>COUNT(AB38, AD38)</f>
        <v>0</v>
      </c>
      <c r="H38" s="15">
        <v>29</v>
      </c>
      <c r="I38" s="30">
        <v>5.8495370370370371E-2</v>
      </c>
      <c r="J38" s="11">
        <v>29</v>
      </c>
      <c r="K38" s="27">
        <v>0.21802083333333333</v>
      </c>
      <c r="L38" s="11">
        <v>27</v>
      </c>
      <c r="M38" s="27">
        <v>1.7719907407407406E-2</v>
      </c>
      <c r="N38" s="11"/>
      <c r="O38" s="27"/>
      <c r="P38" s="11"/>
      <c r="Q38" s="27"/>
      <c r="R38" s="11"/>
      <c r="S38" s="27"/>
      <c r="T38" s="11"/>
      <c r="U38" s="27"/>
      <c r="V38" s="11"/>
      <c r="W38" s="27"/>
      <c r="X38" s="11"/>
      <c r="Y38" s="27"/>
      <c r="Z38" s="11"/>
      <c r="AA38" s="27"/>
      <c r="AB38" s="11"/>
      <c r="AC38" s="30"/>
      <c r="AD38" s="10"/>
      <c r="AE38" s="41"/>
    </row>
    <row r="39" spans="1:31" x14ac:dyDescent="0.3">
      <c r="A39" s="75" t="s">
        <v>49</v>
      </c>
      <c r="B39" s="76" t="s">
        <v>6</v>
      </c>
      <c r="C39" s="77">
        <v>1</v>
      </c>
      <c r="D39" s="78">
        <f>SUM(H39,J39,L39,N39,P39,R39,T39,V39,X39,Z39,AB39,AD39)</f>
        <v>342</v>
      </c>
      <c r="E39" s="79">
        <f>SUM(I39+K39+M39+O39+Q39+S39+U39+W39+Y39+AA39+AC39+AE39)</f>
        <v>0.73913194444444441</v>
      </c>
      <c r="F39" s="80">
        <f>COUNT(H39,J39,L39,N39,P39,R39,T39,V39,X39,Z39)</f>
        <v>10</v>
      </c>
      <c r="G39" s="81">
        <f>COUNT(AB39, AD39)</f>
        <v>2</v>
      </c>
      <c r="H39" s="82">
        <v>29</v>
      </c>
      <c r="I39" s="83">
        <v>4.6643518518518522E-2</v>
      </c>
      <c r="J39" s="84">
        <v>25</v>
      </c>
      <c r="K39" s="85">
        <v>0.19744212962962962</v>
      </c>
      <c r="L39" s="84">
        <v>30</v>
      </c>
      <c r="M39" s="85">
        <v>1.2974537037037036E-2</v>
      </c>
      <c r="N39" s="84">
        <v>27</v>
      </c>
      <c r="O39" s="85">
        <v>0.22596064814814817</v>
      </c>
      <c r="P39" s="84">
        <v>28</v>
      </c>
      <c r="Q39" s="85">
        <v>3.0601851851851852E-2</v>
      </c>
      <c r="R39" s="84">
        <v>30</v>
      </c>
      <c r="S39" s="85">
        <v>2.6736111111111113E-2</v>
      </c>
      <c r="T39" s="84">
        <v>30</v>
      </c>
      <c r="U39" s="85">
        <v>7.5509259259259262E-2</v>
      </c>
      <c r="V39" s="84">
        <v>29</v>
      </c>
      <c r="W39" s="85">
        <v>5.3726851851851852E-2</v>
      </c>
      <c r="X39" s="84">
        <v>29</v>
      </c>
      <c r="Y39" s="85">
        <v>2.8923611111111108E-2</v>
      </c>
      <c r="Z39" s="84">
        <v>26</v>
      </c>
      <c r="AA39" s="85">
        <v>2.342592592592593E-2</v>
      </c>
      <c r="AB39" s="84">
        <v>30</v>
      </c>
      <c r="AC39" s="83">
        <v>1.3530092592592594E-2</v>
      </c>
      <c r="AD39" s="77">
        <v>29</v>
      </c>
      <c r="AE39" s="87">
        <v>3.6574074074074074E-3</v>
      </c>
    </row>
    <row r="40" spans="1:31" x14ac:dyDescent="0.3">
      <c r="A40" s="114" t="s">
        <v>60</v>
      </c>
      <c r="B40" s="115" t="s">
        <v>6</v>
      </c>
      <c r="C40" s="116">
        <v>2</v>
      </c>
      <c r="D40" s="220">
        <f>SUM(H40,J40,L40,N40,P40,R40,T40,V40,X40,Z40,AB40,AD40)</f>
        <v>322</v>
      </c>
      <c r="E40" s="117">
        <f>SUM(I40+K40+M40+O40+Q40+S40+U40+W40+Y40+AA40+AC40+AE40)</f>
        <v>0.74187499999999995</v>
      </c>
      <c r="F40" s="221">
        <f>COUNT(H40,J40,L40,N40,P40,R40,T40,V40,X40,Z40)</f>
        <v>10</v>
      </c>
      <c r="G40" s="118">
        <f>COUNT(AB40, AD40)</f>
        <v>2</v>
      </c>
      <c r="H40" s="130">
        <v>22</v>
      </c>
      <c r="I40" s="121">
        <v>5.4814814814814816E-2</v>
      </c>
      <c r="J40" s="125">
        <v>28</v>
      </c>
      <c r="K40" s="120">
        <v>0.17641203703703703</v>
      </c>
      <c r="L40" s="125">
        <v>28</v>
      </c>
      <c r="M40" s="120">
        <v>1.3541666666666667E-2</v>
      </c>
      <c r="N40" s="125">
        <v>28</v>
      </c>
      <c r="O40" s="120">
        <v>0.22332175925925926</v>
      </c>
      <c r="P40" s="125">
        <v>23</v>
      </c>
      <c r="Q40" s="120">
        <v>3.3819444444444451E-2</v>
      </c>
      <c r="R40" s="125">
        <v>20</v>
      </c>
      <c r="S40" s="120">
        <v>3.3333333333333333E-2</v>
      </c>
      <c r="T40" s="125">
        <v>29</v>
      </c>
      <c r="U40" s="120">
        <v>8.1585648148148157E-2</v>
      </c>
      <c r="V40" s="125">
        <v>26</v>
      </c>
      <c r="W40" s="120">
        <v>5.7048611111111112E-2</v>
      </c>
      <c r="X40" s="125">
        <v>30</v>
      </c>
      <c r="Y40" s="120">
        <v>2.8310185185185185E-2</v>
      </c>
      <c r="Z40" s="125">
        <v>30</v>
      </c>
      <c r="AA40" s="120">
        <v>2.1574074074074075E-2</v>
      </c>
      <c r="AB40" s="125">
        <v>28</v>
      </c>
      <c r="AC40" s="121">
        <v>1.4467592592592593E-2</v>
      </c>
      <c r="AD40" s="116">
        <v>30</v>
      </c>
      <c r="AE40" s="122">
        <v>3.645833333333333E-3</v>
      </c>
    </row>
    <row r="41" spans="1:31" x14ac:dyDescent="0.3">
      <c r="A41" s="114" t="s">
        <v>54</v>
      </c>
      <c r="B41" s="115" t="s">
        <v>6</v>
      </c>
      <c r="C41" s="116">
        <v>3</v>
      </c>
      <c r="D41" s="220">
        <f>SUM(H41,J41,L41,N41,P41,R41,T41,V41,X41,Z41,AB41,AD41)</f>
        <v>303</v>
      </c>
      <c r="E41" s="117">
        <f>SUM(I41+K41+M41+O41+Q41+S41+U41+W41+Y41+AA41+AC41+AE41)</f>
        <v>0.73686342592592591</v>
      </c>
      <c r="F41" s="221">
        <f>COUNT(H41,J41,L41,N41,P41,R41,T41,V41,X41,Z41)</f>
        <v>10</v>
      </c>
      <c r="G41" s="118">
        <f>COUNT(AB41, AD41)</f>
        <v>2</v>
      </c>
      <c r="H41" s="130">
        <v>25</v>
      </c>
      <c r="I41" s="121">
        <v>4.9907407407407407E-2</v>
      </c>
      <c r="J41" s="125">
        <v>27</v>
      </c>
      <c r="K41" s="120">
        <v>0.17787037037037037</v>
      </c>
      <c r="L41" s="125">
        <v>21</v>
      </c>
      <c r="M41" s="120">
        <v>1.5208333333333332E-2</v>
      </c>
      <c r="N41" s="125">
        <v>29</v>
      </c>
      <c r="O41" s="120">
        <v>0.21626157407407409</v>
      </c>
      <c r="P41" s="125">
        <v>21</v>
      </c>
      <c r="Q41" s="120">
        <v>3.3981481481481481E-2</v>
      </c>
      <c r="R41" s="125">
        <v>22</v>
      </c>
      <c r="S41" s="120">
        <v>3.27662037037037E-2</v>
      </c>
      <c r="T41" s="125">
        <v>27</v>
      </c>
      <c r="U41" s="120">
        <v>8.1736111111111107E-2</v>
      </c>
      <c r="V41" s="125">
        <v>27</v>
      </c>
      <c r="W41" s="120">
        <v>5.693287037037037E-2</v>
      </c>
      <c r="X41" s="125">
        <v>25</v>
      </c>
      <c r="Y41" s="120">
        <v>3.1435185185185184E-2</v>
      </c>
      <c r="Z41" s="125">
        <v>28</v>
      </c>
      <c r="AA41" s="120">
        <v>2.1805555555555554E-2</v>
      </c>
      <c r="AB41" s="125">
        <v>25</v>
      </c>
      <c r="AC41" s="121">
        <v>1.5173611111111112E-2</v>
      </c>
      <c r="AD41" s="116">
        <v>26</v>
      </c>
      <c r="AE41" s="122">
        <v>3.7847222222222223E-3</v>
      </c>
    </row>
    <row r="42" spans="1:31" x14ac:dyDescent="0.3">
      <c r="A42" s="114" t="s">
        <v>50</v>
      </c>
      <c r="B42" s="115" t="s">
        <v>6</v>
      </c>
      <c r="C42" s="116">
        <v>4</v>
      </c>
      <c r="D42" s="220">
        <f>SUM(H42,J42,L42,N42,P42,R42,T42,V42,X42,Z42,AB42,AD42)</f>
        <v>278</v>
      </c>
      <c r="E42" s="117">
        <f>SUM(I42+K42+M42+O42+Q42+S42+U42+W42+Y42+AA42+AC42+AE42)</f>
        <v>0.52947916666666672</v>
      </c>
      <c r="F42" s="221">
        <f>COUNT(H42,J42,L42,N42,P42,R42,T42,V42,X42,Z42)</f>
        <v>9</v>
      </c>
      <c r="G42" s="118">
        <f>COUNT(AB42, AD42)</f>
        <v>1</v>
      </c>
      <c r="H42" s="130">
        <v>28</v>
      </c>
      <c r="I42" s="121">
        <v>4.7372685185185191E-2</v>
      </c>
      <c r="J42" s="125">
        <v>23</v>
      </c>
      <c r="K42" s="120">
        <v>0.22067129629629631</v>
      </c>
      <c r="L42" s="125">
        <v>29</v>
      </c>
      <c r="M42" s="120">
        <v>1.3148148148148147E-2</v>
      </c>
      <c r="N42" s="125"/>
      <c r="O42" s="120"/>
      <c r="P42" s="125">
        <v>29</v>
      </c>
      <c r="Q42" s="120">
        <v>3.0208333333333334E-2</v>
      </c>
      <c r="R42" s="125">
        <v>29</v>
      </c>
      <c r="S42" s="120">
        <v>2.7696759259259258E-2</v>
      </c>
      <c r="T42" s="125">
        <v>28</v>
      </c>
      <c r="U42" s="120">
        <v>8.1678240740740746E-2</v>
      </c>
      <c r="V42" s="125">
        <v>30</v>
      </c>
      <c r="W42" s="120">
        <v>5.2453703703703704E-2</v>
      </c>
      <c r="X42" s="125">
        <v>27</v>
      </c>
      <c r="Y42" s="120">
        <v>2.989583333333333E-2</v>
      </c>
      <c r="Z42" s="125">
        <v>27</v>
      </c>
      <c r="AA42" s="120">
        <v>2.2638888888888889E-2</v>
      </c>
      <c r="AB42" s="125"/>
      <c r="AC42" s="121"/>
      <c r="AD42" s="116">
        <v>28</v>
      </c>
      <c r="AE42" s="122">
        <v>3.7152777777777774E-3</v>
      </c>
    </row>
    <row r="43" spans="1:31" x14ac:dyDescent="0.3">
      <c r="A43" s="114" t="s">
        <v>152</v>
      </c>
      <c r="B43" s="115" t="s">
        <v>6</v>
      </c>
      <c r="C43" s="116">
        <v>5</v>
      </c>
      <c r="D43" s="220">
        <f>SUM(H43,J43,L43,N43,P43,R43,T43,V43,X43,Z43,AB43,AD43)</f>
        <v>268</v>
      </c>
      <c r="E43" s="117">
        <f>SUM(I43+K43+M43+O43+Q43+S43+U43+W43+Y43+AA43+AC43+AE43)</f>
        <v>0.99846064814814817</v>
      </c>
      <c r="F43" s="221">
        <f>COUNT(H43,J43,L43,N43,P43,R43,T43,V43,X43,Z43)</f>
        <v>10</v>
      </c>
      <c r="G43" s="118">
        <f>COUNT(AB43, AD43)</f>
        <v>2</v>
      </c>
      <c r="H43" s="130">
        <v>23</v>
      </c>
      <c r="I43" s="121">
        <v>5.303240740740741E-2</v>
      </c>
      <c r="J43" s="125">
        <v>21</v>
      </c>
      <c r="K43" s="120">
        <v>0.25157407407407406</v>
      </c>
      <c r="L43" s="125">
        <v>22</v>
      </c>
      <c r="M43" s="120">
        <v>1.4560185185185183E-2</v>
      </c>
      <c r="N43" s="125">
        <v>23</v>
      </c>
      <c r="O43" s="120">
        <v>0.32847222222222222</v>
      </c>
      <c r="P43" s="125">
        <v>19</v>
      </c>
      <c r="Q43" s="120">
        <v>3.5405092592592592E-2</v>
      </c>
      <c r="R43" s="125">
        <v>23</v>
      </c>
      <c r="S43" s="120">
        <v>3.260416666666667E-2</v>
      </c>
      <c r="T43" s="125">
        <v>23</v>
      </c>
      <c r="U43" s="120">
        <v>9.0127314814814827E-2</v>
      </c>
      <c r="V43" s="125">
        <v>22</v>
      </c>
      <c r="W43" s="120">
        <v>0.10046296296296296</v>
      </c>
      <c r="X43" s="125">
        <v>22</v>
      </c>
      <c r="Y43" s="120">
        <v>3.2673611111111105E-2</v>
      </c>
      <c r="Z43" s="125">
        <v>23</v>
      </c>
      <c r="AA43" s="120">
        <v>3.8773148148148147E-2</v>
      </c>
      <c r="AB43" s="125">
        <v>24</v>
      </c>
      <c r="AC43" s="121">
        <v>1.6574074074074074E-2</v>
      </c>
      <c r="AD43" s="116">
        <v>23</v>
      </c>
      <c r="AE43" s="122">
        <v>4.2013888888888891E-3</v>
      </c>
    </row>
    <row r="44" spans="1:31" x14ac:dyDescent="0.3">
      <c r="A44" s="114" t="s">
        <v>75</v>
      </c>
      <c r="B44" s="115" t="s">
        <v>6</v>
      </c>
      <c r="C44" s="116">
        <v>6</v>
      </c>
      <c r="D44" s="220">
        <f>SUM(H44,J44,L44,N44,P44,R44,T44,V44,X44,Z44,AB44,AD44)</f>
        <v>209</v>
      </c>
      <c r="E44" s="117">
        <f>SUM(I44+K44+M44+O44+Q44+S44+U44+W44+Y44+AA44+AC44+AE44)</f>
        <v>0.59949074074074082</v>
      </c>
      <c r="F44" s="221">
        <f>COUNT(H44,J44,L44,N44,P44,R44,T44,V44,X44,Z44)</f>
        <v>8</v>
      </c>
      <c r="G44" s="118">
        <f>COUNT(AB44, AD44)</f>
        <v>1</v>
      </c>
      <c r="H44" s="130">
        <v>19</v>
      </c>
      <c r="I44" s="131">
        <v>6.4768518518518517E-2</v>
      </c>
      <c r="J44" s="125"/>
      <c r="K44" s="120"/>
      <c r="L44" s="125">
        <v>23</v>
      </c>
      <c r="M44" s="120">
        <v>1.4537037037037038E-2</v>
      </c>
      <c r="N44" s="125">
        <v>24</v>
      </c>
      <c r="O44" s="120">
        <v>0.27005787037037038</v>
      </c>
      <c r="P44" s="125">
        <v>20</v>
      </c>
      <c r="Q44" s="120">
        <v>3.5138888888888893E-2</v>
      </c>
      <c r="R44" s="125">
        <v>26</v>
      </c>
      <c r="S44" s="120">
        <v>3.1493055555555559E-2</v>
      </c>
      <c r="T44" s="125">
        <v>24</v>
      </c>
      <c r="U44" s="120">
        <v>8.8703703703703715E-2</v>
      </c>
      <c r="V44" s="125">
        <v>25</v>
      </c>
      <c r="W44" s="120">
        <v>5.9259259259259262E-2</v>
      </c>
      <c r="X44" s="125">
        <v>24</v>
      </c>
      <c r="Y44" s="120">
        <v>3.15625E-2</v>
      </c>
      <c r="Z44" s="125"/>
      <c r="AA44" s="125"/>
      <c r="AB44" s="125"/>
      <c r="AC44" s="116"/>
      <c r="AD44" s="116">
        <v>24</v>
      </c>
      <c r="AE44" s="122">
        <v>3.9699074074074072E-3</v>
      </c>
    </row>
    <row r="45" spans="1:31" x14ac:dyDescent="0.3">
      <c r="A45" s="114" t="s">
        <v>53</v>
      </c>
      <c r="B45" s="115" t="s">
        <v>6</v>
      </c>
      <c r="C45" s="116">
        <v>7</v>
      </c>
      <c r="D45" s="220">
        <f>SUM(H45,J45,L45,N45,P45,R45,T45,V45,X45,Z45,AB45,AD45)</f>
        <v>206</v>
      </c>
      <c r="E45" s="117">
        <f>SUM(I45+K45+M45+O45+Q45+S45+U45+W45+Y45+AA45+AC45+AE45)</f>
        <v>0.2603819444444444</v>
      </c>
      <c r="F45" s="221">
        <f>COUNT(H45,J45,L45,N45,P45,R45,T45,V45,X45,Z45)</f>
        <v>6</v>
      </c>
      <c r="G45" s="118">
        <f>COUNT(AB45, AD45)</f>
        <v>2</v>
      </c>
      <c r="H45" s="130">
        <v>26</v>
      </c>
      <c r="I45" s="121">
        <v>4.9363425925925929E-2</v>
      </c>
      <c r="J45" s="125"/>
      <c r="K45" s="120"/>
      <c r="L45" s="125">
        <v>27</v>
      </c>
      <c r="M45" s="120">
        <v>1.357638888888889E-2</v>
      </c>
      <c r="N45" s="125"/>
      <c r="O45" s="120"/>
      <c r="P45" s="125">
        <v>26</v>
      </c>
      <c r="Q45" s="120">
        <v>3.1956018518518516E-2</v>
      </c>
      <c r="R45" s="125">
        <v>21</v>
      </c>
      <c r="S45" s="120">
        <v>3.2939814814814811E-2</v>
      </c>
      <c r="T45" s="125">
        <v>25</v>
      </c>
      <c r="U45" s="120">
        <v>8.4861111111111109E-2</v>
      </c>
      <c r="V45" s="125"/>
      <c r="W45" s="120"/>
      <c r="X45" s="125">
        <v>28</v>
      </c>
      <c r="Y45" s="120">
        <v>2.9236111111111112E-2</v>
      </c>
      <c r="Z45" s="125"/>
      <c r="AA45" s="120"/>
      <c r="AB45" s="125">
        <v>26</v>
      </c>
      <c r="AC45" s="121">
        <v>1.4699074074074074E-2</v>
      </c>
      <c r="AD45" s="116">
        <v>27</v>
      </c>
      <c r="AE45" s="122">
        <v>3.7500000000000003E-3</v>
      </c>
    </row>
    <row r="46" spans="1:31" x14ac:dyDescent="0.3">
      <c r="A46" s="17" t="s">
        <v>43</v>
      </c>
      <c r="B46" s="4" t="s">
        <v>6</v>
      </c>
      <c r="C46" s="10">
        <v>8</v>
      </c>
      <c r="D46" s="19">
        <f>SUM(H46,J46,L46,N46,P46,R46,T46,V46,X46,Z46,AB46,AD46)</f>
        <v>192</v>
      </c>
      <c r="E46" s="38">
        <f>SUM(I46+K46+M46+O46+Q46+S46+U46+W46+Y46+AA46+AC46+AE46)</f>
        <v>0.56092592592592594</v>
      </c>
      <c r="F46" s="40">
        <f>COUNT(H46,J46,L46,N46,P46,R46,T46,V46,X46,Z46)</f>
        <v>7</v>
      </c>
      <c r="G46" s="20">
        <f>COUNT(AB46, AD46)</f>
        <v>0</v>
      </c>
      <c r="H46" s="15">
        <v>30</v>
      </c>
      <c r="I46" s="30">
        <v>4.2789351851851849E-2</v>
      </c>
      <c r="J46" s="11">
        <v>29</v>
      </c>
      <c r="K46" s="27">
        <v>0.16842592592592595</v>
      </c>
      <c r="L46" s="11">
        <v>24</v>
      </c>
      <c r="M46" s="27">
        <v>1.4456018518518519E-2</v>
      </c>
      <c r="N46" s="11">
        <v>30</v>
      </c>
      <c r="O46" s="27">
        <v>0.21056712962962965</v>
      </c>
      <c r="P46" s="11">
        <v>27</v>
      </c>
      <c r="Q46" s="27">
        <v>3.1898148148148148E-2</v>
      </c>
      <c r="R46" s="11"/>
      <c r="S46" s="27"/>
      <c r="T46" s="11"/>
      <c r="U46" s="27"/>
      <c r="V46" s="11">
        <v>23</v>
      </c>
      <c r="W46" s="27">
        <v>7.1018518518518522E-2</v>
      </c>
      <c r="X46" s="11"/>
      <c r="Y46" s="27"/>
      <c r="Z46" s="11">
        <v>29</v>
      </c>
      <c r="AA46" s="27">
        <v>2.1770833333333336E-2</v>
      </c>
      <c r="AB46" s="11"/>
      <c r="AC46" s="30"/>
      <c r="AD46" s="10"/>
      <c r="AE46" s="41"/>
    </row>
    <row r="47" spans="1:31" x14ac:dyDescent="0.3">
      <c r="A47" s="114" t="s">
        <v>109</v>
      </c>
      <c r="B47" s="115" t="s">
        <v>6</v>
      </c>
      <c r="C47" s="116">
        <v>9</v>
      </c>
      <c r="D47" s="220">
        <f>SUM(H47,J47,L47,N47,P47,R47,T47,V47,X47,Z47,AB47,AD47)</f>
        <v>176</v>
      </c>
      <c r="E47" s="117">
        <f>SUM(I47+K47+M47+O47+Q47+S47+U47+W47+Y47+AA47+AC47+AE47)</f>
        <v>14.652129629629627</v>
      </c>
      <c r="F47" s="221">
        <f>COUNT(H47,J47,L47,N47,P47,R47,T47,V47,X47,Z47)</f>
        <v>6</v>
      </c>
      <c r="G47" s="118">
        <f>COUNT(AB47, AD47)</f>
        <v>1</v>
      </c>
      <c r="H47" s="130"/>
      <c r="I47" s="121"/>
      <c r="J47" s="125">
        <v>24</v>
      </c>
      <c r="K47" s="120">
        <v>0.2023611111111111</v>
      </c>
      <c r="L47" s="125"/>
      <c r="M47" s="120"/>
      <c r="N47" s="125">
        <v>22</v>
      </c>
      <c r="O47" s="117">
        <v>14.231944444444444</v>
      </c>
      <c r="P47" s="125">
        <v>25</v>
      </c>
      <c r="Q47" s="120">
        <v>3.2638888888888891E-2</v>
      </c>
      <c r="R47" s="125"/>
      <c r="S47" s="120"/>
      <c r="T47" s="125">
        <v>26</v>
      </c>
      <c r="U47" s="120">
        <v>8.4699074074074066E-2</v>
      </c>
      <c r="V47" s="125">
        <v>28</v>
      </c>
      <c r="W47" s="120">
        <v>5.6076388888888884E-2</v>
      </c>
      <c r="X47" s="125"/>
      <c r="Y47" s="125"/>
      <c r="Z47" s="125">
        <v>24</v>
      </c>
      <c r="AA47" s="120">
        <v>2.990740740740741E-2</v>
      </c>
      <c r="AB47" s="125">
        <v>27</v>
      </c>
      <c r="AC47" s="121">
        <v>1.4502314814814815E-2</v>
      </c>
      <c r="AD47" s="116"/>
      <c r="AE47" s="222"/>
    </row>
    <row r="48" spans="1:31" x14ac:dyDescent="0.3">
      <c r="A48" s="114" t="s">
        <v>51</v>
      </c>
      <c r="B48" s="115" t="s">
        <v>6</v>
      </c>
      <c r="C48" s="116">
        <v>9</v>
      </c>
      <c r="D48" s="220">
        <f>SUM(H48,J48,L48,N48,P48,R48,T48,V48,X48,Z48,AB48,AD48)</f>
        <v>176</v>
      </c>
      <c r="E48" s="117">
        <f>SUM(I48+K48+M48+O48+Q48+S48+U48+W48+Y48+AA48+AC48+AE48)</f>
        <v>0.43091435185185184</v>
      </c>
      <c r="F48" s="221">
        <f>COUNT(H48,J48,L48,N48,P48,R48,T48,V48,X48,Z48)</f>
        <v>6</v>
      </c>
      <c r="G48" s="118">
        <f>COUNT(AB48, AD48)</f>
        <v>1</v>
      </c>
      <c r="H48" s="130">
        <v>27</v>
      </c>
      <c r="I48" s="121">
        <v>4.762731481481481E-2</v>
      </c>
      <c r="J48" s="125"/>
      <c r="K48" s="120"/>
      <c r="L48" s="125">
        <v>23</v>
      </c>
      <c r="M48" s="120">
        <v>1.4537037037037038E-2</v>
      </c>
      <c r="N48" s="125">
        <v>26</v>
      </c>
      <c r="O48" s="120">
        <v>0.24209490740740738</v>
      </c>
      <c r="P48" s="125"/>
      <c r="Q48" s="120"/>
      <c r="R48" s="125"/>
      <c r="S48" s="120"/>
      <c r="T48" s="125"/>
      <c r="U48" s="120"/>
      <c r="V48" s="125">
        <v>24</v>
      </c>
      <c r="W48" s="120">
        <v>6.475694444444445E-2</v>
      </c>
      <c r="X48" s="125">
        <v>26</v>
      </c>
      <c r="Y48" s="120">
        <v>3.0335648148148143E-2</v>
      </c>
      <c r="Z48" s="125">
        <v>25</v>
      </c>
      <c r="AA48" s="120">
        <v>2.7685185185185188E-2</v>
      </c>
      <c r="AB48" s="125"/>
      <c r="AC48" s="121"/>
      <c r="AD48" s="116">
        <v>25</v>
      </c>
      <c r="AE48" s="122">
        <v>3.8773148148148143E-3</v>
      </c>
    </row>
    <row r="49" spans="1:31" x14ac:dyDescent="0.3">
      <c r="A49" s="17" t="s">
        <v>56</v>
      </c>
      <c r="B49" s="4" t="s">
        <v>6</v>
      </c>
      <c r="C49" s="10">
        <v>10</v>
      </c>
      <c r="D49" s="19">
        <f>SUM(H49,J49,L49,N49,P49,R49,T49,V49,X49,Z49,AB49,AD49)</f>
        <v>120</v>
      </c>
      <c r="E49" s="38">
        <f>SUM(I49+K49+M49+O49+Q49+S49+U49+W49+Y49+AA49+AC49+AE49)</f>
        <v>0.65082175925925934</v>
      </c>
      <c r="F49" s="40">
        <f>COUNT(H49,J49,L49,N49,P49,R49,T49,V49,X49,Z49)</f>
        <v>5</v>
      </c>
      <c r="G49" s="20">
        <f>COUNT(AB49, AD49)</f>
        <v>0</v>
      </c>
      <c r="H49" s="15">
        <v>24</v>
      </c>
      <c r="I49" s="30">
        <v>5.2361111111111108E-2</v>
      </c>
      <c r="J49" s="11">
        <v>19</v>
      </c>
      <c r="K49" s="27">
        <v>0.30575231481481485</v>
      </c>
      <c r="L49" s="11">
        <v>25</v>
      </c>
      <c r="M49" s="27">
        <v>1.4386574074074072E-2</v>
      </c>
      <c r="N49" s="11">
        <v>25</v>
      </c>
      <c r="O49" s="27">
        <v>0.24809027777777778</v>
      </c>
      <c r="P49" s="11"/>
      <c r="Q49" s="27"/>
      <c r="R49" s="11">
        <v>27</v>
      </c>
      <c r="S49" s="27">
        <v>3.0231481481481481E-2</v>
      </c>
      <c r="T49" s="11"/>
      <c r="U49" s="27"/>
      <c r="V49" s="11"/>
      <c r="W49" s="27"/>
      <c r="X49" s="11"/>
      <c r="Y49" s="11"/>
      <c r="Z49" s="11"/>
      <c r="AA49" s="11"/>
      <c r="AB49" s="11"/>
      <c r="AC49" s="30"/>
      <c r="AD49" s="10"/>
      <c r="AE49" s="12"/>
    </row>
    <row r="50" spans="1:31" x14ac:dyDescent="0.3">
      <c r="A50" s="17" t="s">
        <v>118</v>
      </c>
      <c r="B50" s="4" t="s">
        <v>6</v>
      </c>
      <c r="C50" s="10">
        <v>11</v>
      </c>
      <c r="D50" s="19">
        <f>SUM(H50,J50,L50,N50,P50,R50,T50,V50,X50,Z50,AB50,AD50)</f>
        <v>81</v>
      </c>
      <c r="E50" s="38">
        <f>SUM(I50+K50+M50+O50+Q50+S50+U50+W50+Y50+AA50+AC50+AE50)</f>
        <v>7.6909722222222213E-2</v>
      </c>
      <c r="F50" s="40">
        <f>COUNT(H50,J50,L50,N50,P50,R50,T50,V50,X50,Z50)</f>
        <v>2</v>
      </c>
      <c r="G50" s="20">
        <f>COUNT(AB50, AD50)</f>
        <v>1</v>
      </c>
      <c r="H50" s="15"/>
      <c r="I50" s="11"/>
      <c r="J50" s="11"/>
      <c r="K50" s="27"/>
      <c r="L50" s="11"/>
      <c r="M50" s="27"/>
      <c r="N50" s="11"/>
      <c r="O50" s="27"/>
      <c r="P50" s="11">
        <v>24</v>
      </c>
      <c r="Q50" s="27">
        <v>3.3101851851851848E-2</v>
      </c>
      <c r="R50" s="11">
        <v>28</v>
      </c>
      <c r="S50" s="27">
        <v>2.9710648148148149E-2</v>
      </c>
      <c r="T50" s="38"/>
      <c r="U50" s="27"/>
      <c r="V50" s="11"/>
      <c r="W50" s="38"/>
      <c r="X50" s="11"/>
      <c r="Y50" s="11"/>
      <c r="Z50" s="11"/>
      <c r="AA50" s="11"/>
      <c r="AB50" s="11">
        <v>29</v>
      </c>
      <c r="AC50" s="30">
        <v>1.4097222222222221E-2</v>
      </c>
      <c r="AD50" s="10"/>
      <c r="AE50" s="12"/>
    </row>
    <row r="51" spans="1:31" x14ac:dyDescent="0.3">
      <c r="A51" s="17" t="s">
        <v>115</v>
      </c>
      <c r="B51" s="4" t="s">
        <v>6</v>
      </c>
      <c r="C51" s="10">
        <v>12</v>
      </c>
      <c r="D51" s="19">
        <f>SUM(H51,J51,L51,N51,P51,R51,T51,V51,X51,Z51,AB51,AD51)</f>
        <v>72</v>
      </c>
      <c r="E51" s="38">
        <f>SUM(I51+K51+M51+O51+Q51+S51+U51+W51+Y51+AA51+AC51+AE51)</f>
        <v>7.946759259259259E-2</v>
      </c>
      <c r="F51" s="40">
        <f>COUNT(H51,J51,L51,N51,P51,R51,T51,V51,X51,Z51)</f>
        <v>3</v>
      </c>
      <c r="G51" s="20">
        <f>COUNT(AB51, AD51)</f>
        <v>0</v>
      </c>
      <c r="H51" s="15"/>
      <c r="I51" s="30"/>
      <c r="J51" s="11"/>
      <c r="K51" s="27"/>
      <c r="L51" s="11">
        <v>26</v>
      </c>
      <c r="M51" s="27">
        <v>1.3703703703703704E-2</v>
      </c>
      <c r="N51" s="11"/>
      <c r="O51" s="27"/>
      <c r="P51" s="11">
        <v>22</v>
      </c>
      <c r="Q51" s="27">
        <v>3.3831018518518517E-2</v>
      </c>
      <c r="R51" s="11">
        <v>24</v>
      </c>
      <c r="S51" s="27">
        <v>3.1932870370370368E-2</v>
      </c>
      <c r="T51" s="11"/>
      <c r="U51" s="11"/>
      <c r="V51" s="11"/>
      <c r="W51" s="27"/>
      <c r="X51" s="11"/>
      <c r="Y51" s="27"/>
      <c r="Z51" s="11"/>
      <c r="AA51" s="27"/>
      <c r="AB51" s="11"/>
      <c r="AC51" s="30"/>
      <c r="AD51" s="10"/>
      <c r="AE51" s="41"/>
    </row>
    <row r="52" spans="1:31" x14ac:dyDescent="0.3">
      <c r="A52" s="17" t="s">
        <v>131</v>
      </c>
      <c r="B52" s="4" t="s">
        <v>6</v>
      </c>
      <c r="C52" s="10">
        <v>13</v>
      </c>
      <c r="D52" s="19">
        <f>SUM(H52,J52,L52,N52,P52,R52,T52,V52,X52,Z52,AB52,AD52)</f>
        <v>48</v>
      </c>
      <c r="E52" s="38">
        <f>SUM(I52+K52+M52+O52+Q52+S52+U52+W52+Y52+AA52+AC52+AE52)</f>
        <v>6.3854166666666656E-2</v>
      </c>
      <c r="F52" s="40">
        <f>COUNT(H52,J52,L52,N52,P52,R52,T52,V52,X52,Z52)</f>
        <v>2</v>
      </c>
      <c r="G52" s="20">
        <f>COUNT(AB52, AD52)</f>
        <v>0</v>
      </c>
      <c r="H52" s="15"/>
      <c r="I52" s="31"/>
      <c r="J52" s="11"/>
      <c r="K52" s="27"/>
      <c r="L52" s="11"/>
      <c r="M52" s="27"/>
      <c r="N52" s="11"/>
      <c r="O52" s="27"/>
      <c r="P52" s="11"/>
      <c r="Q52" s="27"/>
      <c r="R52" s="11">
        <v>25</v>
      </c>
      <c r="S52" s="27">
        <v>3.172453703703703E-2</v>
      </c>
      <c r="T52" s="11"/>
      <c r="U52" s="27"/>
      <c r="V52" s="11"/>
      <c r="W52" s="27"/>
      <c r="X52" s="11">
        <v>23</v>
      </c>
      <c r="Y52" s="27">
        <v>3.2129629629629626E-2</v>
      </c>
      <c r="Z52" s="11"/>
      <c r="AA52" s="11"/>
      <c r="AB52" s="11"/>
      <c r="AC52" s="10"/>
      <c r="AD52" s="10"/>
      <c r="AE52" s="12"/>
    </row>
    <row r="53" spans="1:31" x14ac:dyDescent="0.3">
      <c r="A53" s="17" t="s">
        <v>70</v>
      </c>
      <c r="B53" s="4" t="s">
        <v>6</v>
      </c>
      <c r="C53" s="10">
        <v>14</v>
      </c>
      <c r="D53" s="19">
        <f>SUM(H53,J53,L53,N53,P53,R53,T53,V53,X53,Z53,AB53,AD53)</f>
        <v>46</v>
      </c>
      <c r="E53" s="38">
        <f>SUM(I53+K53+M53+O53+Q53+S53+U53+W53+Y53+AA53+AC53+AE53)</f>
        <v>0.24440972222222224</v>
      </c>
      <c r="F53" s="40">
        <f>COUNT(H53,J53,L53,N53,P53,R53,T53,V53,X53,Z53)</f>
        <v>2</v>
      </c>
      <c r="G53" s="20">
        <f>COUNT(AB53, AD53)</f>
        <v>0</v>
      </c>
      <c r="H53" s="15">
        <v>20</v>
      </c>
      <c r="I53" s="30">
        <v>6.25E-2</v>
      </c>
      <c r="J53" s="11">
        <v>26</v>
      </c>
      <c r="K53" s="27">
        <v>0.18190972222222224</v>
      </c>
      <c r="L53" s="11"/>
      <c r="M53" s="27"/>
      <c r="N53" s="11"/>
      <c r="O53" s="27"/>
      <c r="P53" s="11"/>
      <c r="Q53" s="27"/>
      <c r="R53" s="11"/>
      <c r="S53" s="27"/>
      <c r="T53" s="11"/>
      <c r="U53" s="27"/>
      <c r="V53" s="11"/>
      <c r="W53" s="27"/>
      <c r="X53" s="11"/>
      <c r="Y53" s="27"/>
      <c r="Z53" s="11"/>
      <c r="AA53" s="27"/>
      <c r="AB53" s="11"/>
      <c r="AC53" s="30"/>
      <c r="AD53" s="10"/>
      <c r="AE53" s="41"/>
    </row>
    <row r="54" spans="1:31" x14ac:dyDescent="0.3">
      <c r="A54" s="17" t="s">
        <v>66</v>
      </c>
      <c r="B54" s="4" t="s">
        <v>6</v>
      </c>
      <c r="C54" s="10">
        <v>15</v>
      </c>
      <c r="D54" s="19">
        <f>SUM(H54,J54,L54,N54,P54,R54,T54,V54,X54,Z54,AB54,AD54)</f>
        <v>43</v>
      </c>
      <c r="E54" s="38">
        <f>SUM(I54+K54+M54+O54+Q54+S54+U54+W54+Y54+AA54+AC54+AE54)</f>
        <v>0.31101851851851853</v>
      </c>
      <c r="F54" s="40">
        <f>COUNT(H54,J54,L54,N54,P54,R54,T54,V54,X54,Z54)</f>
        <v>2</v>
      </c>
      <c r="G54" s="20">
        <f>COUNT(AB54, AD54)</f>
        <v>0</v>
      </c>
      <c r="H54" s="15">
        <v>21</v>
      </c>
      <c r="I54" s="30">
        <v>6.1643518518518514E-2</v>
      </c>
      <c r="J54" s="11">
        <v>22</v>
      </c>
      <c r="K54" s="27">
        <v>0.24937500000000001</v>
      </c>
      <c r="L54" s="11"/>
      <c r="M54" s="27"/>
      <c r="N54" s="11"/>
      <c r="O54" s="27"/>
      <c r="P54" s="11"/>
      <c r="Q54" s="27"/>
      <c r="R54" s="11"/>
      <c r="S54" s="27"/>
      <c r="T54" s="11"/>
      <c r="U54" s="27"/>
      <c r="V54" s="11"/>
      <c r="W54" s="27"/>
      <c r="X54" s="11"/>
      <c r="Y54" s="27"/>
      <c r="Z54" s="11"/>
      <c r="AA54" s="27"/>
      <c r="AB54" s="11"/>
      <c r="AC54" s="30"/>
      <c r="AD54" s="10"/>
      <c r="AE54" s="41"/>
    </row>
    <row r="55" spans="1:31" x14ac:dyDescent="0.3">
      <c r="A55" s="17" t="s">
        <v>124</v>
      </c>
      <c r="B55" s="4" t="s">
        <v>6</v>
      </c>
      <c r="C55" s="10">
        <v>16</v>
      </c>
      <c r="D55" s="19">
        <f>SUM(H55,J55,L55,N55,P55,R55,T55,V55,X55,Z55,AB55,AD55)</f>
        <v>36</v>
      </c>
      <c r="E55" s="38">
        <f>SUM(I55+K55+M55+O55+Q55+S55+U55+W55+Y55+AA55+AC55+AE55)</f>
        <v>7.6817129629629638E-2</v>
      </c>
      <c r="F55" s="40">
        <f>COUNT(H55,J55,L55,N55,P55,R55,T55,V55,X55,Z55)</f>
        <v>2</v>
      </c>
      <c r="G55" s="20">
        <f>COUNT(AB55, AD55)</f>
        <v>0</v>
      </c>
      <c r="H55" s="15"/>
      <c r="I55" s="30"/>
      <c r="J55" s="11"/>
      <c r="K55" s="27"/>
      <c r="L55" s="11"/>
      <c r="M55" s="27"/>
      <c r="N55" s="11"/>
      <c r="O55" s="27"/>
      <c r="P55" s="11">
        <v>17</v>
      </c>
      <c r="Q55" s="27">
        <v>4.0081018518518523E-2</v>
      </c>
      <c r="R55" s="11">
        <v>19</v>
      </c>
      <c r="S55" s="27">
        <v>3.6736111111111108E-2</v>
      </c>
      <c r="T55" s="11"/>
      <c r="U55" s="27"/>
      <c r="V55" s="11"/>
      <c r="W55" s="27"/>
      <c r="X55" s="11"/>
      <c r="Y55" s="11"/>
      <c r="Z55" s="11"/>
      <c r="AA55" s="11"/>
      <c r="AB55" s="11"/>
      <c r="AC55" s="10"/>
      <c r="AD55" s="10"/>
      <c r="AE55" s="12"/>
    </row>
    <row r="56" spans="1:31" x14ac:dyDescent="0.3">
      <c r="A56" s="17" t="s">
        <v>108</v>
      </c>
      <c r="B56" s="4" t="s">
        <v>6</v>
      </c>
      <c r="C56" s="10">
        <v>17</v>
      </c>
      <c r="D56" s="19">
        <f>SUM(H56,J56,L56,N56,P56,R56,T56,V56,X56,Z56,AB56,AD56)</f>
        <v>30</v>
      </c>
      <c r="E56" s="38">
        <f>SUM(I56+K56+M56+O56+Q56+S56+U56+W56+Y56+AA56+AC56+AE56)</f>
        <v>0.14173611111111112</v>
      </c>
      <c r="F56" s="40">
        <f>COUNT(H56,J56,L56,N56,P56,R56,T56,V56,X56,Z56)</f>
        <v>1</v>
      </c>
      <c r="G56" s="20">
        <f>COUNT(AB56, AD56)</f>
        <v>0</v>
      </c>
      <c r="H56" s="15"/>
      <c r="I56" s="11"/>
      <c r="J56" s="11">
        <v>30</v>
      </c>
      <c r="K56" s="27">
        <v>0.14173611111111112</v>
      </c>
      <c r="L56" s="11"/>
      <c r="M56" s="11"/>
      <c r="N56" s="11"/>
      <c r="O56" s="27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0"/>
      <c r="AD56" s="10"/>
      <c r="AE56" s="12"/>
    </row>
    <row r="57" spans="1:31" x14ac:dyDescent="0.3">
      <c r="A57" s="17" t="s">
        <v>119</v>
      </c>
      <c r="B57" s="4" t="s">
        <v>6</v>
      </c>
      <c r="C57" s="10">
        <v>17</v>
      </c>
      <c r="D57" s="19">
        <f>SUM(H57,J57,L57,N57,P57,R57,T57,V57,X57,Z57,AB57,AD57)</f>
        <v>30</v>
      </c>
      <c r="E57" s="38">
        <f>SUM(I57+K57+M57+O57+Q57+S57+U57+W57+Y57+AA57+AC57+AE57)</f>
        <v>2.9768518518518517E-2</v>
      </c>
      <c r="F57" s="40">
        <f>COUNT(H57,J57,L57,N57,P57,R57,T57,V57,X57,Z57)</f>
        <v>1</v>
      </c>
      <c r="G57" s="20">
        <f>COUNT(AB57, AD57)</f>
        <v>0</v>
      </c>
      <c r="H57" s="15"/>
      <c r="I57" s="30"/>
      <c r="J57" s="11"/>
      <c r="K57" s="27"/>
      <c r="L57" s="11"/>
      <c r="M57" s="27"/>
      <c r="N57" s="11"/>
      <c r="O57" s="27"/>
      <c r="P57" s="11">
        <v>30</v>
      </c>
      <c r="Q57" s="27">
        <v>2.9768518518518517E-2</v>
      </c>
      <c r="R57" s="11"/>
      <c r="S57" s="27"/>
      <c r="T57" s="11"/>
      <c r="U57" s="27"/>
      <c r="V57" s="11"/>
      <c r="W57" s="27"/>
      <c r="X57" s="11"/>
      <c r="Y57" s="27"/>
      <c r="Z57" s="11"/>
      <c r="AA57" s="27"/>
      <c r="AB57" s="11"/>
      <c r="AC57" s="30"/>
      <c r="AD57" s="10"/>
      <c r="AE57" s="41"/>
    </row>
    <row r="58" spans="1:31" x14ac:dyDescent="0.3">
      <c r="A58" s="17" t="s">
        <v>105</v>
      </c>
      <c r="B58" s="4" t="s">
        <v>6</v>
      </c>
      <c r="C58" s="10">
        <v>18</v>
      </c>
      <c r="D58" s="19">
        <f>SUM(H58,J58,L58,N58,P58,R58,T58,V58,X58,Z58,AB58,AD58)</f>
        <v>20</v>
      </c>
      <c r="E58" s="38">
        <f>SUM(I58+K58+M58+O58+Q58+S58+U58+W58+Y58+AA58+AC58+AE58)</f>
        <v>0.30574074074074076</v>
      </c>
      <c r="F58" s="40">
        <f>COUNT(H58,J58,L58,N58,P58,R58,T58,V58,X58,Z58)</f>
        <v>1</v>
      </c>
      <c r="G58" s="20">
        <f>COUNT(AB58, AD58)</f>
        <v>0</v>
      </c>
      <c r="H58" s="15"/>
      <c r="I58" s="38"/>
      <c r="J58" s="11">
        <v>20</v>
      </c>
      <c r="K58" s="27">
        <v>0.30574074074074076</v>
      </c>
      <c r="L58" s="38"/>
      <c r="M58" s="38"/>
      <c r="N58" s="38"/>
      <c r="O58" s="38"/>
      <c r="P58" s="38"/>
      <c r="Q58" s="38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0"/>
      <c r="AD58" s="10"/>
      <c r="AE58" s="12"/>
    </row>
    <row r="59" spans="1:31" x14ac:dyDescent="0.3">
      <c r="A59" s="17" t="s">
        <v>97</v>
      </c>
      <c r="B59" s="4" t="s">
        <v>6</v>
      </c>
      <c r="C59" s="10">
        <v>19</v>
      </c>
      <c r="D59" s="19">
        <f>SUM(H59,J59,L59,N59,P59,R59,T59,V59,X59,Z59,AB59,AD59)</f>
        <v>18</v>
      </c>
      <c r="E59" s="38">
        <f>SUM(I59+K59+M59+O59+Q59+S59+U59+W59+Y59+AA59+AC59+AE59)</f>
        <v>8.2604166666666659E-2</v>
      </c>
      <c r="F59" s="40">
        <f>COUNT(H59,J59,L59,N59,P59,R59,T59,V59,X59,Z59)</f>
        <v>1</v>
      </c>
      <c r="G59" s="20">
        <f>COUNT(AB59, AD59)</f>
        <v>0</v>
      </c>
      <c r="H59" s="15">
        <v>18</v>
      </c>
      <c r="I59" s="31">
        <v>8.2604166666666659E-2</v>
      </c>
      <c r="J59" s="11"/>
      <c r="K59" s="27"/>
      <c r="L59" s="11"/>
      <c r="M59" s="27"/>
      <c r="N59" s="11"/>
      <c r="O59" s="27"/>
      <c r="P59" s="11"/>
      <c r="Q59" s="27"/>
      <c r="R59" s="11"/>
      <c r="S59" s="27"/>
      <c r="T59" s="11"/>
      <c r="U59" s="11"/>
      <c r="V59" s="11"/>
      <c r="W59" s="27"/>
      <c r="X59" s="11"/>
      <c r="Y59" s="11"/>
      <c r="Z59" s="11"/>
      <c r="AA59" s="11"/>
      <c r="AB59" s="11"/>
      <c r="AC59" s="10"/>
      <c r="AD59" s="10"/>
      <c r="AE59" s="12"/>
    </row>
    <row r="60" spans="1:31" x14ac:dyDescent="0.3">
      <c r="A60" s="17" t="s">
        <v>135</v>
      </c>
      <c r="B60" s="4" t="s">
        <v>6</v>
      </c>
      <c r="C60" s="10">
        <v>19</v>
      </c>
      <c r="D60" s="19">
        <f>SUM(H60,J60,L60,N60,P60,R60,T60,V60,X60,Z60,AB60,AD60)</f>
        <v>18</v>
      </c>
      <c r="E60" s="38">
        <f>SUM(I60+K60+M60+O60+Q60+S60+U60+W60+Y60+AA60+AC60+AE60)</f>
        <v>3.8287037037037036E-2</v>
      </c>
      <c r="F60" s="40">
        <f>COUNT(H60,J60,L60,N60,P60,R60,T60,V60,X60,Z60)</f>
        <v>1</v>
      </c>
      <c r="G60" s="20">
        <f>COUNT(AB60, AD60)</f>
        <v>0</v>
      </c>
      <c r="H60" s="15"/>
      <c r="I60" s="27"/>
      <c r="J60" s="11"/>
      <c r="K60" s="27"/>
      <c r="L60" s="11"/>
      <c r="M60" s="27"/>
      <c r="N60" s="11"/>
      <c r="O60" s="27"/>
      <c r="P60" s="11"/>
      <c r="Q60" s="27"/>
      <c r="R60" s="11">
        <v>18</v>
      </c>
      <c r="S60" s="27">
        <v>3.8287037037037036E-2</v>
      </c>
      <c r="T60" s="11"/>
      <c r="U60" s="27"/>
      <c r="V60" s="11"/>
      <c r="W60" s="27"/>
      <c r="X60" s="11"/>
      <c r="Y60" s="11"/>
      <c r="Z60" s="11"/>
      <c r="AA60" s="11"/>
      <c r="AB60" s="11"/>
      <c r="AC60" s="10"/>
      <c r="AD60" s="10"/>
      <c r="AE60" s="12"/>
    </row>
    <row r="61" spans="1:31" x14ac:dyDescent="0.3">
      <c r="A61" s="17" t="s">
        <v>120</v>
      </c>
      <c r="B61" s="4" t="s">
        <v>6</v>
      </c>
      <c r="C61" s="10">
        <v>19</v>
      </c>
      <c r="D61" s="19">
        <f>SUM(H61,J61,L61,N61,P61,R61,T61,V61,X61,Z61,AB61,AD61)</f>
        <v>18</v>
      </c>
      <c r="E61" s="38">
        <f>SUM(I61+K61+M61+O61+Q61+S61+U61+W61+Y61+AA61+AC61+AE61)</f>
        <v>3.7303240740740741E-2</v>
      </c>
      <c r="F61" s="40">
        <f>COUNT(H61,J61,L61,N61,P61,R61,T61,V61,X61,Z61)</f>
        <v>1</v>
      </c>
      <c r="G61" s="20">
        <f>COUNT(AB61, AD61)</f>
        <v>0</v>
      </c>
      <c r="H61" s="15"/>
      <c r="I61" s="30"/>
      <c r="J61" s="11"/>
      <c r="K61" s="27"/>
      <c r="L61" s="11"/>
      <c r="M61" s="27"/>
      <c r="N61" s="11"/>
      <c r="O61" s="27"/>
      <c r="P61" s="11">
        <v>18</v>
      </c>
      <c r="Q61" s="27">
        <v>3.7303240740740741E-2</v>
      </c>
      <c r="R61" s="11"/>
      <c r="S61" s="27"/>
      <c r="T61" s="11"/>
      <c r="U61" s="27"/>
      <c r="V61" s="11"/>
      <c r="W61" s="27"/>
      <c r="X61" s="11"/>
      <c r="Y61" s="27"/>
      <c r="Z61" s="11"/>
      <c r="AA61" s="27"/>
      <c r="AB61" s="11"/>
      <c r="AC61" s="30"/>
      <c r="AD61" s="10"/>
      <c r="AE61" s="12"/>
    </row>
    <row r="62" spans="1:31" x14ac:dyDescent="0.3">
      <c r="A62" s="17" t="s">
        <v>128</v>
      </c>
      <c r="B62" s="4" t="s">
        <v>6</v>
      </c>
      <c r="C62" s="10">
        <v>20</v>
      </c>
      <c r="D62" s="19">
        <f>SUM(H62,J62,L62,N62,P62,R62,T62,V62,X62,Z62,AB62,AD62)</f>
        <v>16</v>
      </c>
      <c r="E62" s="38">
        <f>SUM(I62+K62+M62+O62+Q62+S62+U62+W62+Y62+AA62+AC62+AE62)</f>
        <v>5.9120370370370372E-2</v>
      </c>
      <c r="F62" s="40">
        <f>COUNT(H62,J62,L62,N62,P62,R62,T62,V62,X62,Z62)</f>
        <v>1</v>
      </c>
      <c r="G62" s="20">
        <f>COUNT(AB62, AD62)</f>
        <v>0</v>
      </c>
      <c r="H62" s="15"/>
      <c r="I62" s="11"/>
      <c r="J62" s="11"/>
      <c r="K62" s="27"/>
      <c r="L62" s="11"/>
      <c r="M62" s="11"/>
      <c r="N62" s="11"/>
      <c r="O62" s="27"/>
      <c r="P62" s="11">
        <v>16</v>
      </c>
      <c r="Q62" s="27">
        <v>5.9120370370370372E-2</v>
      </c>
      <c r="R62" s="11"/>
      <c r="S62" s="27"/>
      <c r="T62" s="11"/>
      <c r="U62" s="11"/>
      <c r="V62" s="11"/>
      <c r="W62" s="11"/>
      <c r="X62" s="11"/>
      <c r="Y62" s="11"/>
      <c r="Z62" s="11"/>
      <c r="AA62" s="11"/>
      <c r="AB62" s="11"/>
      <c r="AC62" s="10"/>
      <c r="AD62" s="10"/>
      <c r="AE62" s="12"/>
    </row>
    <row r="63" spans="1:31" x14ac:dyDescent="0.3">
      <c r="A63" s="75" t="s">
        <v>79</v>
      </c>
      <c r="B63" s="76" t="s">
        <v>0</v>
      </c>
      <c r="C63" s="77">
        <v>1</v>
      </c>
      <c r="D63" s="78">
        <f>SUM(H63,J63,L63,N63,P63,R63,T63,V63,X63,Z63,AB63,AD63)</f>
        <v>334</v>
      </c>
      <c r="E63" s="79">
        <f>SUM(I63+K63+M63+O63+Q63+S63+U63+W63+Y63+AA63+AC63+AE63)</f>
        <v>17.024652777777778</v>
      </c>
      <c r="F63" s="80">
        <f>COUNT(H63,J63,L63,N63,P63,R63,T63,V63,X63,Z63)</f>
        <v>10</v>
      </c>
      <c r="G63" s="81">
        <f>COUNT(AB63, AD63)</f>
        <v>2</v>
      </c>
      <c r="H63" s="82">
        <v>27</v>
      </c>
      <c r="I63" s="83">
        <v>6.699074074074074E-2</v>
      </c>
      <c r="J63" s="84">
        <v>30</v>
      </c>
      <c r="K63" s="85">
        <v>0.30574074074074076</v>
      </c>
      <c r="L63" s="84">
        <v>27</v>
      </c>
      <c r="M63" s="85">
        <v>2.0104166666666666E-2</v>
      </c>
      <c r="N63" s="84">
        <v>29</v>
      </c>
      <c r="O63" s="79">
        <v>16.25</v>
      </c>
      <c r="P63" s="84">
        <v>28</v>
      </c>
      <c r="Q63" s="85">
        <v>4.5624999999999999E-2</v>
      </c>
      <c r="R63" s="84">
        <v>28</v>
      </c>
      <c r="S63" s="85">
        <v>4.0775462962962965E-2</v>
      </c>
      <c r="T63" s="84">
        <v>28</v>
      </c>
      <c r="U63" s="85">
        <v>0.11662037037037037</v>
      </c>
      <c r="V63" s="84">
        <v>28</v>
      </c>
      <c r="W63" s="85">
        <v>7.9756944444444436E-2</v>
      </c>
      <c r="X63" s="84">
        <v>28</v>
      </c>
      <c r="Y63" s="85">
        <v>3.7118055555555557E-2</v>
      </c>
      <c r="Z63" s="84">
        <v>27</v>
      </c>
      <c r="AA63" s="85">
        <v>3.8958333333333338E-2</v>
      </c>
      <c r="AB63" s="84">
        <v>27</v>
      </c>
      <c r="AC63" s="83">
        <v>1.8148148148148146E-2</v>
      </c>
      <c r="AD63" s="77">
        <v>27</v>
      </c>
      <c r="AE63" s="87">
        <v>4.8148148148148152E-3</v>
      </c>
    </row>
    <row r="64" spans="1:31" x14ac:dyDescent="0.3">
      <c r="A64" s="114" t="s">
        <v>85</v>
      </c>
      <c r="B64" s="115" t="s">
        <v>0</v>
      </c>
      <c r="C64" s="116">
        <v>2</v>
      </c>
      <c r="D64" s="220">
        <f>SUM(H64,J64,L64,N64,P64,R64,T64,V64,X64,Z64,AB64,AD64)</f>
        <v>323</v>
      </c>
      <c r="E64" s="117">
        <f>SUM(I64+K64+M64+O64+Q64+S64+U64+W64+Y64+AA64+AC64+AE64)</f>
        <v>1.4455092592592593</v>
      </c>
      <c r="F64" s="221">
        <f>COUNT(H64,J64,L64,N64,P64,R64,T64,V64,X64,Z64)</f>
        <v>10</v>
      </c>
      <c r="G64" s="118">
        <f>COUNT(AB64, AD64)</f>
        <v>2</v>
      </c>
      <c r="H64" s="130">
        <v>26</v>
      </c>
      <c r="I64" s="121">
        <v>7.256944444444445E-2</v>
      </c>
      <c r="J64" s="125">
        <v>30</v>
      </c>
      <c r="K64" s="120">
        <v>0.30574074074074076</v>
      </c>
      <c r="L64" s="125">
        <v>26</v>
      </c>
      <c r="M64" s="120">
        <v>2.5405092592592594E-2</v>
      </c>
      <c r="N64" s="125">
        <v>30</v>
      </c>
      <c r="O64" s="120">
        <v>0.39261574074074074</v>
      </c>
      <c r="P64" s="125">
        <v>27</v>
      </c>
      <c r="Q64" s="120">
        <v>4.7395833333333331E-2</v>
      </c>
      <c r="R64" s="125">
        <v>27</v>
      </c>
      <c r="S64" s="120">
        <v>8.0578703703703694E-2</v>
      </c>
      <c r="T64" s="125">
        <v>27</v>
      </c>
      <c r="U64" s="120">
        <v>0.21870370370370371</v>
      </c>
      <c r="V64" s="125">
        <v>27</v>
      </c>
      <c r="W64" s="120">
        <v>0.15416666666666667</v>
      </c>
      <c r="X64" s="125">
        <v>26</v>
      </c>
      <c r="Y64" s="120">
        <v>7.6296296296296293E-2</v>
      </c>
      <c r="Z64" s="125">
        <v>25</v>
      </c>
      <c r="AA64" s="120">
        <v>4.1099537037037039E-2</v>
      </c>
      <c r="AB64" s="125">
        <v>26</v>
      </c>
      <c r="AC64" s="121">
        <v>1.8657407407407407E-2</v>
      </c>
      <c r="AD64" s="116">
        <v>26</v>
      </c>
      <c r="AE64" s="122">
        <v>1.2280092592592592E-2</v>
      </c>
    </row>
    <row r="65" spans="1:31" x14ac:dyDescent="0.3">
      <c r="A65" s="114" t="s">
        <v>59</v>
      </c>
      <c r="B65" s="115" t="s">
        <v>0</v>
      </c>
      <c r="C65" s="116">
        <v>3</v>
      </c>
      <c r="D65" s="220">
        <f>SUM(H65,J65,L65,N65,P65,R65,T65,V65,X65,Z65,AB65,AD65)</f>
        <v>268</v>
      </c>
      <c r="E65" s="117">
        <f>SUM(I65+K65+M65+O65+Q65+S65+U65+W65+Y65+AA65+AC65+AE65)</f>
        <v>0.36537037037037035</v>
      </c>
      <c r="F65" s="221">
        <f>COUNT(H65,J65,L65,N65,P65,R65,T65,V65,X65,Z65)</f>
        <v>7</v>
      </c>
      <c r="G65" s="118">
        <f>COUNT(AB65, AD65)</f>
        <v>2</v>
      </c>
      <c r="H65" s="130">
        <v>30</v>
      </c>
      <c r="I65" s="121">
        <v>5.3888888888888896E-2</v>
      </c>
      <c r="J65" s="125"/>
      <c r="K65" s="120"/>
      <c r="L65" s="125">
        <v>29</v>
      </c>
      <c r="M65" s="120">
        <v>1.6805555555555556E-2</v>
      </c>
      <c r="N65" s="125"/>
      <c r="O65" s="120"/>
      <c r="P65" s="125">
        <v>29</v>
      </c>
      <c r="Q65" s="120">
        <v>4.3564814814814813E-2</v>
      </c>
      <c r="R65" s="125">
        <v>30</v>
      </c>
      <c r="S65" s="120">
        <v>3.380787037037037E-2</v>
      </c>
      <c r="T65" s="125">
        <v>30</v>
      </c>
      <c r="U65" s="120">
        <v>0.10118055555555555</v>
      </c>
      <c r="V65" s="125">
        <v>30</v>
      </c>
      <c r="W65" s="120">
        <v>6.1412037037037036E-2</v>
      </c>
      <c r="X65" s="125">
        <v>30</v>
      </c>
      <c r="Y65" s="120">
        <v>3.3935185185185186E-2</v>
      </c>
      <c r="Z65" s="125"/>
      <c r="AA65" s="125"/>
      <c r="AB65" s="125">
        <v>30</v>
      </c>
      <c r="AC65" s="121">
        <v>1.6574074074074074E-2</v>
      </c>
      <c r="AD65" s="116">
        <v>30</v>
      </c>
      <c r="AE65" s="122">
        <v>4.2013888888888891E-3</v>
      </c>
    </row>
    <row r="66" spans="1:31" x14ac:dyDescent="0.3">
      <c r="A66" s="114" t="s">
        <v>67</v>
      </c>
      <c r="B66" s="115" t="s">
        <v>0</v>
      </c>
      <c r="C66" s="116">
        <v>4</v>
      </c>
      <c r="D66" s="220">
        <f>SUM(H66,J66,L66,N66,P66,R66,T66,V66,X66,Z66,AB66,AD66)</f>
        <v>255</v>
      </c>
      <c r="E66" s="117">
        <f>SUM(I66+K66+M66+O66+Q66+S66+U66+W66+Y66+AA66+AC66+AE66)</f>
        <v>0.38988425925925924</v>
      </c>
      <c r="F66" s="221">
        <f>COUNT(H66,J66,L66,N66,P66,R66,T66,V66,X66,Z66)</f>
        <v>7</v>
      </c>
      <c r="G66" s="118">
        <f>COUNT(AB66, AD66)</f>
        <v>2</v>
      </c>
      <c r="H66" s="130">
        <v>28</v>
      </c>
      <c r="I66" s="121">
        <v>6.2083333333333331E-2</v>
      </c>
      <c r="J66" s="125"/>
      <c r="K66" s="120"/>
      <c r="L66" s="125">
        <v>28</v>
      </c>
      <c r="M66" s="120">
        <v>1.7881944444444443E-2</v>
      </c>
      <c r="N66" s="125"/>
      <c r="O66" s="120"/>
      <c r="P66" s="125"/>
      <c r="Q66" s="120"/>
      <c r="R66" s="125">
        <v>29</v>
      </c>
      <c r="S66" s="120">
        <v>3.6898148148148145E-2</v>
      </c>
      <c r="T66" s="125">
        <v>29</v>
      </c>
      <c r="U66" s="120">
        <v>0.11192129629629628</v>
      </c>
      <c r="V66" s="125">
        <v>29</v>
      </c>
      <c r="W66" s="120">
        <v>6.9363425925925926E-2</v>
      </c>
      <c r="X66" s="125">
        <v>27</v>
      </c>
      <c r="Y66" s="120">
        <v>3.8391203703703698E-2</v>
      </c>
      <c r="Z66" s="125">
        <v>29</v>
      </c>
      <c r="AA66" s="120">
        <v>3.0949074074074077E-2</v>
      </c>
      <c r="AB66" s="125">
        <v>28</v>
      </c>
      <c r="AC66" s="121">
        <v>1.7673611111111109E-2</v>
      </c>
      <c r="AD66" s="116">
        <v>28</v>
      </c>
      <c r="AE66" s="122">
        <v>4.7222222222222223E-3</v>
      </c>
    </row>
    <row r="67" spans="1:31" x14ac:dyDescent="0.3">
      <c r="A67" s="17" t="s">
        <v>140</v>
      </c>
      <c r="B67" s="4" t="s">
        <v>0</v>
      </c>
      <c r="C67" s="10">
        <v>5</v>
      </c>
      <c r="D67" s="19">
        <f>SUM(H67,J67,L67,N67,P67,R67,T67,V67,X67,Z67,AB67,AD67)</f>
        <v>117</v>
      </c>
      <c r="E67" s="38">
        <f>SUM(I67+K67+M67+O67+Q67+S67+U67+W67+Y67+AA67+AC67+AE67)</f>
        <v>8.3958333333333329E-2</v>
      </c>
      <c r="F67" s="40">
        <f>COUNT(H67,J67,L67,N67,P67,R67,T67,V67,X67,Z67)</f>
        <v>2</v>
      </c>
      <c r="G67" s="20">
        <f>COUNT(AB67, AD67)</f>
        <v>2</v>
      </c>
      <c r="H67" s="15"/>
      <c r="I67" s="30"/>
      <c r="J67" s="11"/>
      <c r="K67" s="27"/>
      <c r="L67" s="11"/>
      <c r="M67" s="27"/>
      <c r="N67" s="11"/>
      <c r="O67" s="38"/>
      <c r="P67" s="11"/>
      <c r="Q67" s="27"/>
      <c r="R67" s="11"/>
      <c r="S67" s="27"/>
      <c r="T67" s="11"/>
      <c r="U67" s="11"/>
      <c r="V67" s="11"/>
      <c r="W67" s="27"/>
      <c r="X67" s="11">
        <v>29</v>
      </c>
      <c r="Y67" s="27">
        <v>3.6712962962962961E-2</v>
      </c>
      <c r="Z67" s="11">
        <v>30</v>
      </c>
      <c r="AA67" s="27">
        <v>2.6087962962962966E-2</v>
      </c>
      <c r="AB67" s="11">
        <v>29</v>
      </c>
      <c r="AC67" s="30">
        <v>1.6875000000000001E-2</v>
      </c>
      <c r="AD67" s="10">
        <v>29</v>
      </c>
      <c r="AE67" s="41">
        <v>4.2824074074074075E-3</v>
      </c>
    </row>
    <row r="68" spans="1:31" x14ac:dyDescent="0.3">
      <c r="A68" s="17" t="s">
        <v>64</v>
      </c>
      <c r="B68" s="4" t="s">
        <v>0</v>
      </c>
      <c r="C68" s="10">
        <v>6</v>
      </c>
      <c r="D68" s="19">
        <f>SUM(H68,J68,L68,N68,P68,R68,T68,V68,X68,Z68,AB68,AD68)</f>
        <v>57</v>
      </c>
      <c r="E68" s="38">
        <f>SUM(I68+K68+M68+O68+Q68+S68+U68+W68+Y68+AA68+AC68+AE68)</f>
        <v>9.6585648148148157E-2</v>
      </c>
      <c r="F68" s="40">
        <f>COUNT(H68,J68,L68,N68,P68,R68,T68,V68,X68,Z68)</f>
        <v>2</v>
      </c>
      <c r="G68" s="20">
        <f>COUNT(AB68, AD68)</f>
        <v>0</v>
      </c>
      <c r="H68" s="15">
        <v>29</v>
      </c>
      <c r="I68" s="30">
        <v>6.0752314814814821E-2</v>
      </c>
      <c r="J68" s="11"/>
      <c r="K68" s="27"/>
      <c r="L68" s="11"/>
      <c r="M68" s="27"/>
      <c r="N68" s="11"/>
      <c r="O68" s="27"/>
      <c r="P68" s="11"/>
      <c r="Q68" s="27"/>
      <c r="R68" s="11"/>
      <c r="S68" s="27"/>
      <c r="T68" s="11"/>
      <c r="U68" s="27"/>
      <c r="V68" s="11"/>
      <c r="W68" s="27"/>
      <c r="X68" s="11"/>
      <c r="Y68" s="27"/>
      <c r="Z68" s="11">
        <v>28</v>
      </c>
      <c r="AA68" s="27">
        <v>3.5833333333333335E-2</v>
      </c>
      <c r="AB68" s="11"/>
      <c r="AC68" s="30"/>
      <c r="AD68" s="10"/>
      <c r="AE68" s="41"/>
    </row>
    <row r="69" spans="1:31" x14ac:dyDescent="0.3">
      <c r="A69" s="17" t="s">
        <v>98</v>
      </c>
      <c r="B69" s="4" t="s">
        <v>0</v>
      </c>
      <c r="C69" s="10">
        <v>7</v>
      </c>
      <c r="D69" s="19">
        <f>SUM(H69,J69,L69,N69,P69,R69,T69,V69,X69,Z69,AB69,AD69)</f>
        <v>54</v>
      </c>
      <c r="E69" s="38">
        <f>SUM(I69+K69+M69+O69+Q69+S69+U69+W69+Y69+AA69+AC69+AE69)</f>
        <v>0.1004050925925926</v>
      </c>
      <c r="F69" s="40">
        <f>COUNT(H69,J69,L69,N69,P69,R69,T69,V69,X69,Z69)</f>
        <v>2</v>
      </c>
      <c r="G69" s="20">
        <f>COUNT(AB69, AD69)</f>
        <v>0</v>
      </c>
      <c r="H69" s="15">
        <v>24</v>
      </c>
      <c r="I69" s="30">
        <v>8.3854166666666674E-2</v>
      </c>
      <c r="J69" s="11"/>
      <c r="K69" s="27"/>
      <c r="L69" s="11">
        <v>30</v>
      </c>
      <c r="M69" s="27">
        <v>1.6550925925925924E-2</v>
      </c>
      <c r="N69" s="11"/>
      <c r="O69" s="27"/>
      <c r="P69" s="11"/>
      <c r="Q69" s="27"/>
      <c r="R69" s="11"/>
      <c r="S69" s="27"/>
      <c r="T69" s="11"/>
      <c r="U69" s="11"/>
      <c r="V69" s="11"/>
      <c r="W69" s="27"/>
      <c r="X69" s="11"/>
      <c r="Y69" s="11"/>
      <c r="Z69" s="11"/>
      <c r="AA69" s="11"/>
      <c r="AB69" s="11"/>
      <c r="AC69" s="10"/>
      <c r="AD69" s="10"/>
      <c r="AE69" s="12"/>
    </row>
    <row r="70" spans="1:31" x14ac:dyDescent="0.3">
      <c r="A70" s="17" t="s">
        <v>121</v>
      </c>
      <c r="B70" s="4" t="s">
        <v>0</v>
      </c>
      <c r="C70" s="10">
        <v>8</v>
      </c>
      <c r="D70" s="19">
        <f>SUM(H70,J70,L70,N70,P70,R70,T70,V70,X70,Z70,AB70,AD70)</f>
        <v>30</v>
      </c>
      <c r="E70" s="38">
        <f>SUM(I70+K70+M70+O70+Q70+S70+U70+W70+Y70+AA70+AC70+AE70)</f>
        <v>3.9421296296296295E-2</v>
      </c>
      <c r="F70" s="40">
        <f>COUNT(H70,J70,L70,N70,P70,R70,T70,V70,X70,Z70)</f>
        <v>1</v>
      </c>
      <c r="G70" s="20">
        <f>COUNT(AB70, AD70)</f>
        <v>0</v>
      </c>
      <c r="H70" s="15"/>
      <c r="I70" s="30"/>
      <c r="J70" s="11"/>
      <c r="K70" s="27"/>
      <c r="L70" s="11"/>
      <c r="M70" s="27"/>
      <c r="N70" s="11"/>
      <c r="O70" s="27"/>
      <c r="P70" s="11">
        <v>30</v>
      </c>
      <c r="Q70" s="27">
        <v>3.9421296296296295E-2</v>
      </c>
      <c r="R70" s="11"/>
      <c r="S70" s="27"/>
      <c r="T70" s="11"/>
      <c r="U70" s="11"/>
      <c r="V70" s="11"/>
      <c r="W70" s="27"/>
      <c r="X70" s="11"/>
      <c r="Y70" s="11"/>
      <c r="Z70" s="11"/>
      <c r="AA70" s="11"/>
      <c r="AB70" s="11"/>
      <c r="AC70" s="10"/>
      <c r="AD70" s="10"/>
      <c r="AE70" s="12"/>
    </row>
    <row r="71" spans="1:31" x14ac:dyDescent="0.3">
      <c r="A71" s="17" t="s">
        <v>94</v>
      </c>
      <c r="B71" s="4" t="s">
        <v>0</v>
      </c>
      <c r="C71" s="10">
        <v>9</v>
      </c>
      <c r="D71" s="19">
        <f>SUM(H71,J71,L71,N71,P71,R71,T71,V71,X71,Z71,AB71,AD71)</f>
        <v>25</v>
      </c>
      <c r="E71" s="38">
        <f>SUM(I71+K71+M71+O71+Q71+S71+U71+W71+Y71+AA71+AC71+AE71)</f>
        <v>8.1759259259259254E-2</v>
      </c>
      <c r="F71" s="40">
        <f>COUNT(H71,J71,L71,N71,P71,R71,T71,V71,X71,Z71)</f>
        <v>1</v>
      </c>
      <c r="G71" s="20">
        <f>COUNT(AB71, AD71)</f>
        <v>0</v>
      </c>
      <c r="H71" s="15">
        <v>25</v>
      </c>
      <c r="I71" s="30">
        <v>8.1759259259259254E-2</v>
      </c>
      <c r="J71" s="11"/>
      <c r="K71" s="27"/>
      <c r="L71" s="11"/>
      <c r="M71" s="27"/>
      <c r="N71" s="11"/>
      <c r="O71" s="27"/>
      <c r="P71" s="11"/>
      <c r="Q71" s="27"/>
      <c r="R71" s="11"/>
      <c r="S71" s="27"/>
      <c r="T71" s="11"/>
      <c r="U71" s="11"/>
      <c r="V71" s="11"/>
      <c r="W71" s="27"/>
      <c r="X71" s="11"/>
      <c r="Y71" s="11"/>
      <c r="Z71" s="11"/>
      <c r="AA71" s="27"/>
      <c r="AB71" s="11"/>
      <c r="AC71" s="10"/>
      <c r="AD71" s="10"/>
      <c r="AE71" s="12"/>
    </row>
    <row r="72" spans="1:31" x14ac:dyDescent="0.3">
      <c r="A72" s="75" t="s">
        <v>57</v>
      </c>
      <c r="B72" s="76" t="s">
        <v>8</v>
      </c>
      <c r="C72" s="77">
        <v>1</v>
      </c>
      <c r="D72" s="78">
        <f>SUM(H72,J72,L72,N72,P72,R72,T72,V72,X72,Z72,AB72,AD72)</f>
        <v>359</v>
      </c>
      <c r="E72" s="79">
        <f>SUM(I72+K72+M72+O72+Q72+S72+U72+W72+Y72+AA72+AC72+AE72)</f>
        <v>0.85062499999999985</v>
      </c>
      <c r="F72" s="80">
        <f>COUNT(H72,J72,L72,N72,P72,R72,T72,V72,X72,Z72)</f>
        <v>10</v>
      </c>
      <c r="G72" s="81">
        <f>COUNT(AB72, AD72)</f>
        <v>2</v>
      </c>
      <c r="H72" s="82">
        <v>30</v>
      </c>
      <c r="I72" s="83">
        <v>5.2905092592592594E-2</v>
      </c>
      <c r="J72" s="84">
        <v>30</v>
      </c>
      <c r="K72" s="85">
        <v>0.19981481481481481</v>
      </c>
      <c r="L72" s="84">
        <v>30</v>
      </c>
      <c r="M72" s="85">
        <v>1.486111111111111E-2</v>
      </c>
      <c r="N72" s="84">
        <v>30</v>
      </c>
      <c r="O72" s="85">
        <v>0.28620370370370368</v>
      </c>
      <c r="P72" s="84">
        <v>29</v>
      </c>
      <c r="Q72" s="85">
        <v>3.6620370370370373E-2</v>
      </c>
      <c r="R72" s="84">
        <v>30</v>
      </c>
      <c r="S72" s="85">
        <v>3.1990740740740743E-2</v>
      </c>
      <c r="T72" s="84">
        <v>30</v>
      </c>
      <c r="U72" s="85">
        <v>8.9317129629629621E-2</v>
      </c>
      <c r="V72" s="84">
        <v>30</v>
      </c>
      <c r="W72" s="85">
        <v>6.6076388888888893E-2</v>
      </c>
      <c r="X72" s="84">
        <v>30</v>
      </c>
      <c r="Y72" s="85">
        <v>3.0821759259259257E-2</v>
      </c>
      <c r="Z72" s="84">
        <v>30</v>
      </c>
      <c r="AA72" s="85">
        <v>2.3946759259259261E-2</v>
      </c>
      <c r="AB72" s="84">
        <v>30</v>
      </c>
      <c r="AC72" s="83">
        <v>1.4189814814814815E-2</v>
      </c>
      <c r="AD72" s="77">
        <v>30</v>
      </c>
      <c r="AE72" s="87">
        <v>3.8773148148148143E-3</v>
      </c>
    </row>
    <row r="73" spans="1:31" x14ac:dyDescent="0.3">
      <c r="A73" s="114" t="s">
        <v>77</v>
      </c>
      <c r="B73" s="115" t="s">
        <v>8</v>
      </c>
      <c r="C73" s="116">
        <v>2</v>
      </c>
      <c r="D73" s="220">
        <f>SUM(H73,J73,L73,N73,P73,R73,T73,V73,X73,Z73,AB73,AD73)</f>
        <v>329</v>
      </c>
      <c r="E73" s="117">
        <f>SUM(I73+K73+M73+O73+Q73+S73+U73+W73+Y73+AA73+AC73+AE73)</f>
        <v>1.0554166666666669</v>
      </c>
      <c r="F73" s="221">
        <f>COUNT(H73,J73,L73,N73,P73,R73,T73,V73,X73,Z73)</f>
        <v>10</v>
      </c>
      <c r="G73" s="118">
        <f>COUNT(AB73, AD73)</f>
        <v>2</v>
      </c>
      <c r="H73" s="130">
        <v>27</v>
      </c>
      <c r="I73" s="121">
        <v>6.626157407407407E-2</v>
      </c>
      <c r="J73" s="125">
        <v>29</v>
      </c>
      <c r="K73" s="120">
        <v>0.30574074074074076</v>
      </c>
      <c r="L73" s="125">
        <v>26</v>
      </c>
      <c r="M73" s="120">
        <v>1.9490740740740743E-2</v>
      </c>
      <c r="N73" s="125">
        <v>29</v>
      </c>
      <c r="O73" s="120">
        <v>0.30824074074074076</v>
      </c>
      <c r="P73" s="125">
        <v>28</v>
      </c>
      <c r="Q73" s="120">
        <v>4.6099537037037036E-2</v>
      </c>
      <c r="R73" s="125">
        <v>26</v>
      </c>
      <c r="S73" s="120">
        <v>4.0937500000000002E-2</v>
      </c>
      <c r="T73" s="125">
        <v>28</v>
      </c>
      <c r="U73" s="120">
        <v>0.10395833333333333</v>
      </c>
      <c r="V73" s="125">
        <v>29</v>
      </c>
      <c r="W73" s="120">
        <v>7.0289351851851853E-2</v>
      </c>
      <c r="X73" s="125">
        <v>27</v>
      </c>
      <c r="Y73" s="120">
        <v>3.9004629629629632E-2</v>
      </c>
      <c r="Z73" s="125">
        <v>29</v>
      </c>
      <c r="AA73" s="120">
        <v>3.123842592592593E-2</v>
      </c>
      <c r="AB73" s="125">
        <v>25</v>
      </c>
      <c r="AC73" s="121">
        <v>1.909722222222222E-2</v>
      </c>
      <c r="AD73" s="116">
        <v>26</v>
      </c>
      <c r="AE73" s="122">
        <v>5.0578703703703706E-3</v>
      </c>
    </row>
    <row r="74" spans="1:31" x14ac:dyDescent="0.3">
      <c r="A74" s="114" t="s">
        <v>61</v>
      </c>
      <c r="B74" s="115" t="s">
        <v>8</v>
      </c>
      <c r="C74" s="116">
        <v>3</v>
      </c>
      <c r="D74" s="220">
        <f>SUM(H74,J74,L74,N74,P74,R74,T74,V74,X74,Z74,AB74,AD74)</f>
        <v>245</v>
      </c>
      <c r="E74" s="117">
        <f>SUM(I74+K74+M74+O74+Q74+S74+U74+W74+Y74+AA74+AC74+AE74)</f>
        <v>0.65947916666666673</v>
      </c>
      <c r="F74" s="221">
        <f>COUNT(H74,J74,L74,N74,P74,R74,T74,V74,X74,Z74)</f>
        <v>7</v>
      </c>
      <c r="G74" s="118">
        <f>COUNT(AB74, AD74)</f>
        <v>2</v>
      </c>
      <c r="H74" s="130">
        <v>29</v>
      </c>
      <c r="I74" s="121">
        <v>5.5914351851851847E-2</v>
      </c>
      <c r="J74" s="125"/>
      <c r="K74" s="120"/>
      <c r="L74" s="125">
        <v>28</v>
      </c>
      <c r="M74" s="120">
        <v>1.7152777777777777E-2</v>
      </c>
      <c r="N74" s="125">
        <v>28</v>
      </c>
      <c r="O74" s="120">
        <v>0.33295138888888892</v>
      </c>
      <c r="P74" s="125">
        <v>27</v>
      </c>
      <c r="Q74" s="120">
        <v>3.8877314814814816E-2</v>
      </c>
      <c r="R74" s="125">
        <v>27</v>
      </c>
      <c r="S74" s="120">
        <v>3.5428240740740739E-2</v>
      </c>
      <c r="T74" s="125">
        <v>26</v>
      </c>
      <c r="U74" s="121">
        <v>0.11745370370370371</v>
      </c>
      <c r="V74" s="125"/>
      <c r="W74" s="120"/>
      <c r="X74" s="125">
        <v>26</v>
      </c>
      <c r="Y74" s="120">
        <v>4.0451388888888891E-2</v>
      </c>
      <c r="Z74" s="125"/>
      <c r="AA74" s="125"/>
      <c r="AB74" s="125">
        <v>27</v>
      </c>
      <c r="AC74" s="121">
        <v>1.6342592592592593E-2</v>
      </c>
      <c r="AD74" s="116">
        <v>27</v>
      </c>
      <c r="AE74" s="122">
        <v>4.9074074074074072E-3</v>
      </c>
    </row>
    <row r="75" spans="1:31" x14ac:dyDescent="0.3">
      <c r="A75" s="114" t="s">
        <v>72</v>
      </c>
      <c r="B75" s="115" t="s">
        <v>8</v>
      </c>
      <c r="C75" s="116">
        <v>4</v>
      </c>
      <c r="D75" s="220">
        <f>SUM(H75,J75,L75,N75,P75,R75,T75,V75,X75,Z75,AB75,AD75)</f>
        <v>201</v>
      </c>
      <c r="E75" s="117">
        <f>SUM(I75+K75+M75+O75+Q75+S75+U75+W75+Y75+AA75+AC75+AE75)</f>
        <v>0.26422453703703702</v>
      </c>
      <c r="F75" s="221">
        <f>COUNT(H75,J75,L75,N75,P75,R75,T75,V75,X75,Z75)</f>
        <v>5</v>
      </c>
      <c r="G75" s="118">
        <f>COUNT(AB75, AD75)</f>
        <v>2</v>
      </c>
      <c r="H75" s="130">
        <v>28</v>
      </c>
      <c r="I75" s="121">
        <v>6.4189814814814811E-2</v>
      </c>
      <c r="J75" s="125"/>
      <c r="K75" s="120"/>
      <c r="L75" s="125">
        <v>29</v>
      </c>
      <c r="M75" s="120">
        <v>1.6180555555555556E-2</v>
      </c>
      <c r="N75" s="125"/>
      <c r="O75" s="120"/>
      <c r="P75" s="125">
        <v>30</v>
      </c>
      <c r="Q75" s="120">
        <v>3.605324074074074E-2</v>
      </c>
      <c r="R75" s="125">
        <v>29</v>
      </c>
      <c r="S75" s="120">
        <v>3.3402777777777774E-2</v>
      </c>
      <c r="T75" s="125">
        <v>29</v>
      </c>
      <c r="U75" s="120">
        <v>9.3900462962962963E-2</v>
      </c>
      <c r="V75" s="125"/>
      <c r="W75" s="120"/>
      <c r="X75" s="125"/>
      <c r="Y75" s="125"/>
      <c r="Z75" s="125"/>
      <c r="AA75" s="120"/>
      <c r="AB75" s="125">
        <v>28</v>
      </c>
      <c r="AC75" s="121">
        <v>1.6018518518518519E-2</v>
      </c>
      <c r="AD75" s="116">
        <v>28</v>
      </c>
      <c r="AE75" s="122">
        <v>4.4791666666666669E-3</v>
      </c>
    </row>
    <row r="76" spans="1:31" x14ac:dyDescent="0.3">
      <c r="A76" s="17" t="s">
        <v>114</v>
      </c>
      <c r="B76" s="4" t="s">
        <v>8</v>
      </c>
      <c r="C76" s="10">
        <v>5</v>
      </c>
      <c r="D76" s="19">
        <f>SUM(H76,J76,L76,N76,P76,R76,T76,V76,X76,Z76,AB76,AD76)</f>
        <v>140</v>
      </c>
      <c r="E76" s="38">
        <f>SUM(I76+K76+M76+O76+Q76+S76+U76+W76+Y76+AA76+AC76+AE76)</f>
        <v>0.18634259259259259</v>
      </c>
      <c r="F76" s="40">
        <f>COUNT(H76,J76,L76,N76,P76,R76,T76,V76,X76,Z76)</f>
        <v>3</v>
      </c>
      <c r="G76" s="20">
        <f>COUNT(AB76, AD76)</f>
        <v>2</v>
      </c>
      <c r="H76" s="15"/>
      <c r="I76" s="31"/>
      <c r="J76" s="11"/>
      <c r="K76" s="27"/>
      <c r="L76" s="11">
        <v>27</v>
      </c>
      <c r="M76" s="27">
        <v>1.8472222222222223E-2</v>
      </c>
      <c r="N76" s="11"/>
      <c r="O76" s="27"/>
      <c r="P76" s="11"/>
      <c r="Q76" s="27"/>
      <c r="R76" s="11"/>
      <c r="S76" s="27"/>
      <c r="T76" s="11">
        <v>27</v>
      </c>
      <c r="U76" s="27">
        <v>0.1102662037037037</v>
      </c>
      <c r="V76" s="11"/>
      <c r="W76" s="27"/>
      <c r="X76" s="11">
        <v>28</v>
      </c>
      <c r="Y76" s="27">
        <v>3.7523148148148146E-2</v>
      </c>
      <c r="Z76" s="11"/>
      <c r="AA76" s="27"/>
      <c r="AB76" s="11">
        <v>29</v>
      </c>
      <c r="AC76" s="30">
        <v>1.6006944444444445E-2</v>
      </c>
      <c r="AD76" s="10">
        <v>29</v>
      </c>
      <c r="AE76" s="41">
        <v>4.0740740740740746E-3</v>
      </c>
    </row>
    <row r="77" spans="1:31" x14ac:dyDescent="0.3">
      <c r="A77" s="17" t="s">
        <v>139</v>
      </c>
      <c r="B77" s="4" t="s">
        <v>8</v>
      </c>
      <c r="C77" s="10">
        <v>6</v>
      </c>
      <c r="D77" s="19">
        <f>SUM(H77,J77,L77,N77,P77,R77,T77,V77,X77,Z77,AB77,AD77)</f>
        <v>55</v>
      </c>
      <c r="E77" s="38">
        <f>SUM(I77+K77+M77+O77+Q77+S77+U77+W77+Y77+AA77+AC77+AE77)</f>
        <v>5.3275462962962969E-2</v>
      </c>
      <c r="F77" s="40">
        <f>COUNT(H77,J77,L77,N77,P77,R77,T77,V77,X77,Z77)</f>
        <v>1</v>
      </c>
      <c r="G77" s="20">
        <f>COUNT(AB77, AD77)</f>
        <v>1</v>
      </c>
      <c r="H77" s="15"/>
      <c r="I77" s="31"/>
      <c r="J77" s="11"/>
      <c r="K77" s="27"/>
      <c r="L77" s="11"/>
      <c r="M77" s="27"/>
      <c r="N77" s="11"/>
      <c r="O77" s="27"/>
      <c r="P77" s="11"/>
      <c r="Q77" s="27"/>
      <c r="R77" s="11"/>
      <c r="S77" s="27"/>
      <c r="T77" s="11"/>
      <c r="U77" s="11"/>
      <c r="V77" s="11"/>
      <c r="W77" s="27"/>
      <c r="X77" s="11">
        <v>29</v>
      </c>
      <c r="Y77" s="27">
        <v>3.5636574074074077E-2</v>
      </c>
      <c r="Z77" s="11"/>
      <c r="AA77" s="11"/>
      <c r="AB77" s="11">
        <v>26</v>
      </c>
      <c r="AC77" s="30">
        <v>1.7638888888888888E-2</v>
      </c>
      <c r="AD77" s="10"/>
      <c r="AE77" s="12"/>
    </row>
    <row r="78" spans="1:31" x14ac:dyDescent="0.3">
      <c r="A78" s="17" t="s">
        <v>132</v>
      </c>
      <c r="B78" s="4" t="s">
        <v>8</v>
      </c>
      <c r="C78" s="10">
        <v>7</v>
      </c>
      <c r="D78" s="19">
        <f>SUM(H78,J78,L78,N78,P78,R78,T78,V78,X78,Z78,AB78,AD78)</f>
        <v>28</v>
      </c>
      <c r="E78" s="38">
        <f>SUM(I78+K78+M78+O78+Q78+S78+U78+W78+Y78+AA78+AC78+AE78)</f>
        <v>3.4606481481481481E-2</v>
      </c>
      <c r="F78" s="40">
        <f>COUNT(H78,J78,L78,N78,P78,R78,T78,V78,X78,Z78)</f>
        <v>1</v>
      </c>
      <c r="G78" s="20">
        <f>COUNT(AB78, AD78)</f>
        <v>0</v>
      </c>
      <c r="H78" s="15"/>
      <c r="I78" s="30"/>
      <c r="J78" s="11"/>
      <c r="K78" s="27"/>
      <c r="L78" s="11"/>
      <c r="M78" s="27"/>
      <c r="N78" s="11"/>
      <c r="O78" s="27"/>
      <c r="P78" s="11"/>
      <c r="Q78" s="27"/>
      <c r="R78" s="11">
        <v>28</v>
      </c>
      <c r="S78" s="27">
        <v>3.4606481481481481E-2</v>
      </c>
      <c r="T78" s="11"/>
      <c r="U78" s="11"/>
      <c r="V78" s="11"/>
      <c r="W78" s="27"/>
      <c r="X78" s="11"/>
      <c r="Y78" s="27"/>
      <c r="Z78" s="11"/>
      <c r="AA78" s="27"/>
      <c r="AB78" s="11"/>
      <c r="AC78" s="30"/>
      <c r="AD78" s="10"/>
      <c r="AE78" s="41"/>
    </row>
    <row r="79" spans="1:31" x14ac:dyDescent="0.3">
      <c r="A79" s="17" t="s">
        <v>62</v>
      </c>
      <c r="B79" s="4" t="s">
        <v>9</v>
      </c>
      <c r="C79" s="10">
        <v>1</v>
      </c>
      <c r="D79" s="19">
        <f>SUM(H79,J79,L79,N79,P79,R79,T79,V79,X79,Z79,AB79,AD79)</f>
        <v>180</v>
      </c>
      <c r="E79" s="38">
        <f>SUM(I79+K79+M79+O79+Q79+S79+U79+W79+Y79+AA79+AC79+AE79)</f>
        <v>0.1607986111111111</v>
      </c>
      <c r="F79" s="40">
        <f>COUNT(H79,J79,L79,N79,P79,R79,T79,V79,X79,Z79)</f>
        <v>4</v>
      </c>
      <c r="G79" s="20">
        <f>COUNT(AB79, AD79)</f>
        <v>2</v>
      </c>
      <c r="H79" s="15">
        <v>30</v>
      </c>
      <c r="I79" s="30">
        <v>5.6574074074074075E-2</v>
      </c>
      <c r="J79" s="11"/>
      <c r="K79" s="27"/>
      <c r="L79" s="11">
        <v>30</v>
      </c>
      <c r="M79" s="27">
        <v>1.6608796296296299E-2</v>
      </c>
      <c r="N79" s="11"/>
      <c r="O79" s="27"/>
      <c r="P79" s="11"/>
      <c r="Q79" s="27"/>
      <c r="R79" s="11"/>
      <c r="S79" s="27"/>
      <c r="T79" s="11"/>
      <c r="U79" s="11"/>
      <c r="V79" s="11"/>
      <c r="W79" s="27"/>
      <c r="X79" s="11">
        <v>30</v>
      </c>
      <c r="Y79" s="27">
        <v>3.7384259259259263E-2</v>
      </c>
      <c r="Z79" s="11">
        <v>30</v>
      </c>
      <c r="AA79" s="27">
        <v>2.8946759259259255E-2</v>
      </c>
      <c r="AB79" s="11">
        <v>30</v>
      </c>
      <c r="AC79" s="30">
        <v>1.6967592592592593E-2</v>
      </c>
      <c r="AD79" s="10">
        <v>30</v>
      </c>
      <c r="AE79" s="41">
        <v>4.31712962962963E-3</v>
      </c>
    </row>
    <row r="80" spans="1:31" x14ac:dyDescent="0.3">
      <c r="A80" s="17" t="s">
        <v>125</v>
      </c>
      <c r="B80" s="4" t="s">
        <v>9</v>
      </c>
      <c r="C80" s="10">
        <v>2</v>
      </c>
      <c r="D80" s="19">
        <f>SUM(H80,J80,L80,N80,P80,R80,T80,V80,X80,Z80,AB80,AD80)</f>
        <v>60</v>
      </c>
      <c r="E80" s="38">
        <f>SUM(I80+K80+M80+O80+Q80+S80+U80+W80+Y80+AA80+AC80+AE80)</f>
        <v>7.8692129629629626E-2</v>
      </c>
      <c r="F80" s="40">
        <f>COUNT(H80,J80,L80,N80,P80,R80,T80,V80,X80,Z80)</f>
        <v>2</v>
      </c>
      <c r="G80" s="20">
        <f>COUNT(AB80, AD80)</f>
        <v>0</v>
      </c>
      <c r="H80" s="15"/>
      <c r="I80" s="30"/>
      <c r="J80" s="11"/>
      <c r="K80" s="27"/>
      <c r="L80" s="11"/>
      <c r="M80" s="27"/>
      <c r="N80" s="11"/>
      <c r="O80" s="27"/>
      <c r="P80" s="11">
        <v>30</v>
      </c>
      <c r="Q80" s="27">
        <v>4.1030092592592597E-2</v>
      </c>
      <c r="R80" s="11">
        <v>30</v>
      </c>
      <c r="S80" s="27">
        <v>3.7662037037037036E-2</v>
      </c>
      <c r="T80" s="11"/>
      <c r="U80" s="27"/>
      <c r="V80" s="11"/>
      <c r="W80" s="27"/>
      <c r="X80" s="11"/>
      <c r="Y80" s="27"/>
      <c r="Z80" s="11"/>
      <c r="AA80" s="27"/>
      <c r="AB80" s="11"/>
      <c r="AC80" s="52"/>
      <c r="AD80" s="10"/>
      <c r="AE80" s="41"/>
    </row>
    <row r="81" spans="1:31" x14ac:dyDescent="0.3">
      <c r="A81" s="75" t="s">
        <v>103</v>
      </c>
      <c r="B81" s="76" t="s">
        <v>5</v>
      </c>
      <c r="C81" s="77">
        <v>1</v>
      </c>
      <c r="D81" s="78">
        <f>SUM(H81,J81,L81,N81,P81,R81,T81,V81,X81,Z81,AB81,AD81)</f>
        <v>351</v>
      </c>
      <c r="E81" s="79">
        <f>SUM(I81+K81+M81+O81+Q81+S81+U81+W81+Y81+AA81+AC81+AE81)</f>
        <v>0.66394675925925928</v>
      </c>
      <c r="F81" s="80">
        <f>COUNT(H81,J81,L81,N81,P81,R81,T81,V81,X81,Z81)</f>
        <v>10</v>
      </c>
      <c r="G81" s="81">
        <f>COUNT(AB81, AD81)</f>
        <v>2</v>
      </c>
      <c r="H81" s="82">
        <v>30</v>
      </c>
      <c r="I81" s="83">
        <v>4.0659722222222222E-2</v>
      </c>
      <c r="J81" s="84">
        <v>30</v>
      </c>
      <c r="K81" s="85">
        <v>0.16398148148148148</v>
      </c>
      <c r="L81" s="84">
        <v>30</v>
      </c>
      <c r="M81" s="85">
        <v>1.2210648148148146E-2</v>
      </c>
      <c r="N81" s="84">
        <v>28</v>
      </c>
      <c r="O81" s="85">
        <v>0.20469907407407406</v>
      </c>
      <c r="P81" s="84">
        <v>28</v>
      </c>
      <c r="Q81" s="85">
        <v>3.0219907407407407E-2</v>
      </c>
      <c r="R81" s="84">
        <v>29</v>
      </c>
      <c r="S81" s="85">
        <v>2.7210648148148147E-2</v>
      </c>
      <c r="T81" s="84">
        <v>30</v>
      </c>
      <c r="U81" s="85">
        <v>7.2812500000000002E-2</v>
      </c>
      <c r="V81" s="84">
        <v>29</v>
      </c>
      <c r="W81" s="85">
        <v>4.8252314814814817E-2</v>
      </c>
      <c r="X81" s="84">
        <v>29</v>
      </c>
      <c r="Y81" s="85">
        <v>2.7418981481481485E-2</v>
      </c>
      <c r="Z81" s="84">
        <v>30</v>
      </c>
      <c r="AA81" s="85">
        <v>1.9583333333333331E-2</v>
      </c>
      <c r="AB81" s="84">
        <v>29</v>
      </c>
      <c r="AC81" s="83">
        <v>1.3599537037037037E-2</v>
      </c>
      <c r="AD81" s="77">
        <v>29</v>
      </c>
      <c r="AE81" s="87">
        <v>3.2986111111111111E-3</v>
      </c>
    </row>
    <row r="82" spans="1:31" x14ac:dyDescent="0.3">
      <c r="A82" s="114" t="s">
        <v>44</v>
      </c>
      <c r="B82" s="115" t="s">
        <v>5</v>
      </c>
      <c r="C82" s="116">
        <v>3</v>
      </c>
      <c r="D82" s="220">
        <f>SUM(H82,J82,L82,N82,P82,R82,T82,V82,X82,Z82,AB82,AD82)</f>
        <v>319</v>
      </c>
      <c r="E82" s="117">
        <f>SUM(I82+K82+M82+O82+Q82+S82+U82+W82+Y82+AA82+AC82+AE82)</f>
        <v>0.48351851851851851</v>
      </c>
      <c r="F82" s="221">
        <f>COUNT(H82,J82,L82,N82,P82,R82,T82,V82,X82,Z82)</f>
        <v>9</v>
      </c>
      <c r="G82" s="118">
        <f>COUNT(AB82, AD82)</f>
        <v>2</v>
      </c>
      <c r="H82" s="130">
        <v>29</v>
      </c>
      <c r="I82" s="121">
        <v>4.2951388888888886E-2</v>
      </c>
      <c r="J82" s="125">
        <v>25</v>
      </c>
      <c r="K82" s="120">
        <v>0.18517361111111111</v>
      </c>
      <c r="L82" s="125">
        <v>28</v>
      </c>
      <c r="M82" s="120">
        <v>1.2592592592592593E-2</v>
      </c>
      <c r="N82" s="125"/>
      <c r="O82" s="120"/>
      <c r="P82" s="125">
        <v>30</v>
      </c>
      <c r="Q82" s="120">
        <v>2.8738425925925928E-2</v>
      </c>
      <c r="R82" s="125">
        <v>30</v>
      </c>
      <c r="S82" s="120">
        <v>2.6851851851851849E-2</v>
      </c>
      <c r="T82" s="125">
        <v>29</v>
      </c>
      <c r="U82" s="120">
        <v>7.5486111111111115E-2</v>
      </c>
      <c r="V82" s="125">
        <v>30</v>
      </c>
      <c r="W82" s="120">
        <v>4.7094907407407405E-2</v>
      </c>
      <c r="X82" s="125">
        <v>30</v>
      </c>
      <c r="Y82" s="120">
        <v>2.6180555555555558E-2</v>
      </c>
      <c r="Z82" s="125">
        <v>28</v>
      </c>
      <c r="AA82" s="120">
        <v>2.193287037037037E-2</v>
      </c>
      <c r="AB82" s="125">
        <v>30</v>
      </c>
      <c r="AC82" s="121">
        <v>1.3321759259259261E-2</v>
      </c>
      <c r="AD82" s="116">
        <v>30</v>
      </c>
      <c r="AE82" s="122">
        <v>3.1944444444444442E-3</v>
      </c>
    </row>
    <row r="83" spans="1:31" x14ac:dyDescent="0.3">
      <c r="A83" s="114" t="s">
        <v>48</v>
      </c>
      <c r="B83" s="115" t="s">
        <v>5</v>
      </c>
      <c r="C83" s="116">
        <v>2</v>
      </c>
      <c r="D83" s="220">
        <f>SUM(H83,J83,L83,N83,P83,R83,T83,V83,X83,Z83,AB83,AD83)</f>
        <v>295</v>
      </c>
      <c r="E83" s="117">
        <f>SUM(I83+K83+M83+O83+Q83+S83+U83+W83+Y83+AA83+AC83+AE83)</f>
        <v>0.70268518518518519</v>
      </c>
      <c r="F83" s="221">
        <f>COUNT(H83,J83,L83,N83,P83,R83,T83,V83,X83,Z83)</f>
        <v>10</v>
      </c>
      <c r="G83" s="118">
        <f>COUNT(AB83, AD83)</f>
        <v>1</v>
      </c>
      <c r="H83" s="130">
        <v>26</v>
      </c>
      <c r="I83" s="121">
        <v>4.5324074074074072E-2</v>
      </c>
      <c r="J83" s="125">
        <v>27</v>
      </c>
      <c r="K83" s="120">
        <v>0.17373842592592592</v>
      </c>
      <c r="L83" s="125">
        <v>27</v>
      </c>
      <c r="M83" s="120">
        <v>1.298611111111111E-2</v>
      </c>
      <c r="N83" s="125">
        <v>27</v>
      </c>
      <c r="O83" s="120">
        <v>0.20965277777777777</v>
      </c>
      <c r="P83" s="125">
        <v>26</v>
      </c>
      <c r="Q83" s="120">
        <v>3.0868055555555555E-2</v>
      </c>
      <c r="R83" s="125">
        <v>26</v>
      </c>
      <c r="S83" s="120">
        <v>2.9594907407407407E-2</v>
      </c>
      <c r="T83" s="125">
        <v>27</v>
      </c>
      <c r="U83" s="120">
        <v>7.8310185185185191E-2</v>
      </c>
      <c r="V83" s="125">
        <v>27</v>
      </c>
      <c r="W83" s="120">
        <v>5.4490740740740735E-2</v>
      </c>
      <c r="X83" s="125">
        <v>27</v>
      </c>
      <c r="Y83" s="120">
        <v>2.9490740740740744E-2</v>
      </c>
      <c r="Z83" s="125">
        <v>27</v>
      </c>
      <c r="AA83" s="120">
        <v>2.3645833333333335E-2</v>
      </c>
      <c r="AB83" s="125">
        <v>28</v>
      </c>
      <c r="AC83" s="121">
        <v>1.4583333333333332E-2</v>
      </c>
      <c r="AD83" s="116"/>
      <c r="AE83" s="222"/>
    </row>
    <row r="84" spans="1:31" x14ac:dyDescent="0.3">
      <c r="A84" s="114" t="s">
        <v>45</v>
      </c>
      <c r="B84" s="115" t="s">
        <v>5</v>
      </c>
      <c r="C84" s="116">
        <v>4</v>
      </c>
      <c r="D84" s="220">
        <f>SUM(H84,J84,L84,N84,P84,R84,T84,V84,X84,Z84,AB84,AD84)</f>
        <v>278</v>
      </c>
      <c r="E84" s="117">
        <f>SUM(I84+K84+M84+O84+Q84+S84+U84+W84+Y84+AA84+AC84+AE84)</f>
        <v>0.5910995370370371</v>
      </c>
      <c r="F84" s="221">
        <f>COUNT(H84,J84,L84,N84,P84,R84,T84,V84,X84,Z84)</f>
        <v>9</v>
      </c>
      <c r="G84" s="118">
        <f>COUNT(AB84, AD84)</f>
        <v>1</v>
      </c>
      <c r="H84" s="130">
        <v>28</v>
      </c>
      <c r="I84" s="121">
        <v>4.4351851851851858E-2</v>
      </c>
      <c r="J84" s="125">
        <v>28</v>
      </c>
      <c r="K84" s="120">
        <v>0.17006944444444447</v>
      </c>
      <c r="L84" s="125">
        <v>25</v>
      </c>
      <c r="M84" s="120">
        <v>1.3194444444444444E-2</v>
      </c>
      <c r="N84" s="125">
        <v>30</v>
      </c>
      <c r="O84" s="120">
        <v>0.20052083333333334</v>
      </c>
      <c r="P84" s="125">
        <v>27</v>
      </c>
      <c r="Q84" s="120">
        <v>3.0833333333333334E-2</v>
      </c>
      <c r="R84" s="125">
        <v>27</v>
      </c>
      <c r="S84" s="120">
        <v>2.8692129629629633E-2</v>
      </c>
      <c r="T84" s="125"/>
      <c r="U84" s="125"/>
      <c r="V84" s="125">
        <v>28</v>
      </c>
      <c r="W84" s="120">
        <v>5.1099537037037041E-2</v>
      </c>
      <c r="X84" s="125">
        <v>28</v>
      </c>
      <c r="Y84" s="120">
        <v>2.7581018518518519E-2</v>
      </c>
      <c r="Z84" s="125">
        <v>29</v>
      </c>
      <c r="AA84" s="120">
        <v>2.1284722222222222E-2</v>
      </c>
      <c r="AB84" s="125"/>
      <c r="AC84" s="121"/>
      <c r="AD84" s="116">
        <v>28</v>
      </c>
      <c r="AE84" s="122">
        <v>3.472222222222222E-3</v>
      </c>
    </row>
    <row r="85" spans="1:31" x14ac:dyDescent="0.3">
      <c r="A85" s="17" t="s">
        <v>78</v>
      </c>
      <c r="B85" s="4" t="s">
        <v>5</v>
      </c>
      <c r="C85" s="10">
        <v>5</v>
      </c>
      <c r="D85" s="19">
        <f>SUM(H85,J85,L85,N85,P85,R85,T85,V85,X85,Z85,AB85,AD85)</f>
        <v>163</v>
      </c>
      <c r="E85" s="38">
        <f>SUM(I85+K85+M85+O85+Q85+S85+U85+W85+Y85+AA85+AC85+AE85)</f>
        <v>0.45129629629629631</v>
      </c>
      <c r="F85" s="40">
        <f>COUNT(H85,J85,L85,N85,P85,R85,T85,V85,X85,Z85)</f>
        <v>6</v>
      </c>
      <c r="G85" s="20">
        <f>COUNT(AB85, AD85)</f>
        <v>0</v>
      </c>
      <c r="H85" s="15">
        <v>22</v>
      </c>
      <c r="I85" s="30">
        <v>6.6840277777777776E-2</v>
      </c>
      <c r="J85" s="11"/>
      <c r="K85" s="27"/>
      <c r="L85" s="11">
        <v>29</v>
      </c>
      <c r="M85" s="27">
        <v>1.2534722222222223E-2</v>
      </c>
      <c r="N85" s="11">
        <v>29</v>
      </c>
      <c r="O85" s="27">
        <v>0.20208333333333331</v>
      </c>
      <c r="P85" s="11">
        <v>29</v>
      </c>
      <c r="Q85" s="27">
        <v>2.9143518518518517E-2</v>
      </c>
      <c r="R85" s="11"/>
      <c r="S85" s="27"/>
      <c r="T85" s="11">
        <v>28</v>
      </c>
      <c r="U85" s="27">
        <v>7.5486111111111115E-2</v>
      </c>
      <c r="V85" s="11">
        <v>26</v>
      </c>
      <c r="W85" s="27">
        <v>6.5208333333333326E-2</v>
      </c>
      <c r="X85" s="11"/>
      <c r="Y85" s="27"/>
      <c r="Z85" s="11"/>
      <c r="AA85" s="27"/>
      <c r="AB85" s="11"/>
      <c r="AC85" s="52"/>
      <c r="AD85" s="10"/>
      <c r="AE85" s="41"/>
    </row>
    <row r="86" spans="1:31" x14ac:dyDescent="0.3">
      <c r="A86" s="114" t="s">
        <v>46</v>
      </c>
      <c r="B86" s="115" t="s">
        <v>5</v>
      </c>
      <c r="C86" s="116">
        <v>6</v>
      </c>
      <c r="D86" s="220">
        <f>SUM(H86,J86,L86,N86,P86,R86,T86,V86,X86,Z86,AB86,AD86)</f>
        <v>159</v>
      </c>
      <c r="E86" s="117">
        <f>SUM(I86+K86+M86+O86+Q86+S86+U86+W86+Y86+AA86+AC86+AE86)</f>
        <v>0.55469907407407415</v>
      </c>
      <c r="F86" s="221">
        <f>COUNT(H86,J86,L86,N86,P86,R86,T86,V86,X86,Z86)</f>
        <v>5</v>
      </c>
      <c r="G86" s="118">
        <f>COUNT(AB86, AD86)</f>
        <v>1</v>
      </c>
      <c r="H86" s="130">
        <v>27</v>
      </c>
      <c r="I86" s="120">
        <v>4.4675925925925924E-2</v>
      </c>
      <c r="J86" s="125">
        <v>25</v>
      </c>
      <c r="K86" s="120">
        <v>0.18517361111111111</v>
      </c>
      <c r="L86" s="125"/>
      <c r="M86" s="120"/>
      <c r="N86" s="125">
        <v>26</v>
      </c>
      <c r="O86" s="120">
        <v>0.24809027777777778</v>
      </c>
      <c r="P86" s="125"/>
      <c r="Q86" s="120"/>
      <c r="R86" s="125">
        <v>28</v>
      </c>
      <c r="S86" s="120">
        <v>2.763888888888889E-2</v>
      </c>
      <c r="T86" s="125"/>
      <c r="U86" s="120"/>
      <c r="V86" s="125"/>
      <c r="W86" s="120"/>
      <c r="X86" s="125"/>
      <c r="Y86" s="125"/>
      <c r="Z86" s="125">
        <v>26</v>
      </c>
      <c r="AA86" s="120">
        <v>3.3020833333333333E-2</v>
      </c>
      <c r="AB86" s="125">
        <v>27</v>
      </c>
      <c r="AC86" s="121">
        <v>1.6099537037037037E-2</v>
      </c>
      <c r="AD86" s="116"/>
      <c r="AE86" s="222"/>
    </row>
    <row r="87" spans="1:31" x14ac:dyDescent="0.3">
      <c r="A87" s="17" t="s">
        <v>84</v>
      </c>
      <c r="B87" s="4" t="s">
        <v>5</v>
      </c>
      <c r="C87" s="10">
        <v>7</v>
      </c>
      <c r="D87" s="19">
        <f>SUM(H87,J87,L87,N87,P87,R87,T87,V87,X87,Z87,AB87,AD87)</f>
        <v>120</v>
      </c>
      <c r="E87" s="38">
        <f>SUM(I87+K87+M87+O87+Q87+S87+U87+W87+Y87+AA87+AC87+AE87)</f>
        <v>0.18486111111111109</v>
      </c>
      <c r="F87" s="40">
        <f>COUNT(H87,J87,L87,N87,P87,R87,T87,V87,X87,Z87)</f>
        <v>4</v>
      </c>
      <c r="G87" s="20">
        <f>COUNT(AB87, AD87)</f>
        <v>1</v>
      </c>
      <c r="H87" s="15">
        <v>21</v>
      </c>
      <c r="I87" s="31">
        <v>7.0162037037037037E-2</v>
      </c>
      <c r="J87" s="11"/>
      <c r="K87" s="27"/>
      <c r="L87" s="11">
        <v>23</v>
      </c>
      <c r="M87" s="27">
        <v>1.8680555555555554E-2</v>
      </c>
      <c r="N87" s="11"/>
      <c r="O87" s="27"/>
      <c r="P87" s="11"/>
      <c r="Q87" s="27"/>
      <c r="R87" s="11">
        <v>24</v>
      </c>
      <c r="S87" s="27">
        <v>3.9212962962962963E-2</v>
      </c>
      <c r="T87" s="11"/>
      <c r="U87" s="27"/>
      <c r="V87" s="11"/>
      <c r="W87" s="27"/>
      <c r="X87" s="11">
        <v>26</v>
      </c>
      <c r="Y87" s="27">
        <v>3.9050925925925926E-2</v>
      </c>
      <c r="Z87" s="11"/>
      <c r="AA87" s="11"/>
      <c r="AB87" s="11">
        <v>26</v>
      </c>
      <c r="AC87" s="30">
        <v>1.7754629629629631E-2</v>
      </c>
      <c r="AD87" s="10"/>
      <c r="AE87" s="41"/>
    </row>
    <row r="88" spans="1:31" x14ac:dyDescent="0.3">
      <c r="A88" s="17" t="s">
        <v>52</v>
      </c>
      <c r="B88" s="4" t="s">
        <v>5</v>
      </c>
      <c r="C88" s="10">
        <v>8</v>
      </c>
      <c r="D88" s="19">
        <f>SUM(H88,J88,L88,N88,P88,R88,T88,V88,X88,Z88,AB88,AD88)</f>
        <v>78</v>
      </c>
      <c r="E88" s="38">
        <f>SUM(I88+K88+M88+O88+Q88+S88+U88+W88+Y88+AA88+AC88+AE88)</f>
        <v>7.3553587962962963</v>
      </c>
      <c r="F88" s="40">
        <f>COUNT(H88,J88,L88,N88,P88,R88,T88,V88,X88,Z88)</f>
        <v>3</v>
      </c>
      <c r="G88" s="20">
        <f>COUNT(AB88, AD88)</f>
        <v>0</v>
      </c>
      <c r="H88" s="15">
        <v>25</v>
      </c>
      <c r="I88" s="30">
        <v>4.8715277777777781E-2</v>
      </c>
      <c r="J88" s="11">
        <v>29</v>
      </c>
      <c r="K88" s="27">
        <v>0.16914351851851853</v>
      </c>
      <c r="L88" s="11"/>
      <c r="M88" s="27"/>
      <c r="N88" s="11">
        <v>24</v>
      </c>
      <c r="O88" s="38">
        <v>7.1375000000000002</v>
      </c>
      <c r="P88" s="11"/>
      <c r="Q88" s="27"/>
      <c r="R88" s="11"/>
      <c r="S88" s="27"/>
      <c r="T88" s="11"/>
      <c r="U88" s="27"/>
      <c r="V88" s="11"/>
      <c r="W88" s="27"/>
      <c r="X88" s="11"/>
      <c r="Y88" s="27"/>
      <c r="Z88" s="11"/>
      <c r="AA88" s="27"/>
      <c r="AB88" s="11"/>
      <c r="AC88" s="30"/>
      <c r="AD88" s="10"/>
      <c r="AE88" s="41"/>
    </row>
    <row r="89" spans="1:31" x14ac:dyDescent="0.3">
      <c r="A89" s="17" t="s">
        <v>126</v>
      </c>
      <c r="B89" s="4" t="s">
        <v>5</v>
      </c>
      <c r="C89" s="10">
        <v>9</v>
      </c>
      <c r="D89" s="19">
        <f>SUM(H89,J89,L89,N89,P89,R89,T89,V89,X89,Z89,AB89,AD89)</f>
        <v>49</v>
      </c>
      <c r="E89" s="38">
        <f>SUM(I89+K89+M89+O89+Q89+S89+U89+W89+Y89+AA89+AC89+AE89)</f>
        <v>7.7881944444444434E-2</v>
      </c>
      <c r="F89" s="40">
        <f>COUNT(H89,J89,L89,N89,P89,R89,T89,V89,X89,Z89)</f>
        <v>2</v>
      </c>
      <c r="G89" s="20">
        <f>COUNT(AB89, AD89)</f>
        <v>0</v>
      </c>
      <c r="H89" s="15"/>
      <c r="I89" s="30"/>
      <c r="J89" s="11"/>
      <c r="K89" s="27"/>
      <c r="L89" s="11"/>
      <c r="M89" s="27"/>
      <c r="N89" s="11"/>
      <c r="O89" s="27"/>
      <c r="P89" s="11">
        <v>24</v>
      </c>
      <c r="Q89" s="27">
        <v>4.2662037037037033E-2</v>
      </c>
      <c r="R89" s="11">
        <v>25</v>
      </c>
      <c r="S89" s="27">
        <v>3.5219907407407408E-2</v>
      </c>
      <c r="T89" s="11"/>
      <c r="U89" s="27"/>
      <c r="V89" s="11"/>
      <c r="W89" s="27"/>
      <c r="X89" s="11"/>
      <c r="Y89" s="27"/>
      <c r="Z89" s="11"/>
      <c r="AA89" s="27"/>
      <c r="AB89" s="11"/>
      <c r="AC89" s="30"/>
      <c r="AD89" s="10"/>
      <c r="AE89" s="41"/>
    </row>
    <row r="90" spans="1:31" x14ac:dyDescent="0.3">
      <c r="A90" s="17" t="s">
        <v>71</v>
      </c>
      <c r="B90" s="4" t="s">
        <v>5</v>
      </c>
      <c r="C90" s="10">
        <v>10</v>
      </c>
      <c r="D90" s="19">
        <f>SUM(H90,J90,L90,N90,P90,R90,T90,V90,X90,Z90,AB90,AD90)</f>
        <v>47</v>
      </c>
      <c r="E90" s="38">
        <f>SUM(I90+K90+M90+O90+Q90+S90+U90+W90+Y90+AA90+AC90+AE90)</f>
        <v>7.9097222222222235E-2</v>
      </c>
      <c r="F90" s="40">
        <f>COUNT(H90,J90,L90,N90,P90,R90,T90,V90,X90,Z90)</f>
        <v>2</v>
      </c>
      <c r="G90" s="20">
        <f>COUNT(AB90, AD90)</f>
        <v>0</v>
      </c>
      <c r="H90" s="15">
        <v>23</v>
      </c>
      <c r="I90" s="30">
        <v>6.2534722222222228E-2</v>
      </c>
      <c r="J90" s="11"/>
      <c r="K90" s="27"/>
      <c r="L90" s="11">
        <v>24</v>
      </c>
      <c r="M90" s="27">
        <v>1.6562500000000001E-2</v>
      </c>
      <c r="N90" s="11"/>
      <c r="O90" s="27"/>
      <c r="P90" s="11"/>
      <c r="Q90" s="27"/>
      <c r="R90" s="11"/>
      <c r="S90" s="27"/>
      <c r="T90" s="11"/>
      <c r="U90" s="11"/>
      <c r="V90" s="11"/>
      <c r="W90" s="27"/>
      <c r="X90" s="11"/>
      <c r="Y90" s="27"/>
      <c r="Z90" s="11"/>
      <c r="AA90" s="27"/>
      <c r="AB90" s="11"/>
      <c r="AC90" s="30"/>
      <c r="AD90" s="10"/>
      <c r="AE90" s="41"/>
    </row>
    <row r="91" spans="1:31" x14ac:dyDescent="0.3">
      <c r="A91" s="17" t="s">
        <v>111</v>
      </c>
      <c r="B91" s="4" t="s">
        <v>5</v>
      </c>
      <c r="C91" s="10">
        <v>11</v>
      </c>
      <c r="D91" s="19">
        <f>SUM(H91,J91,L91,N91,P91,R91,T91,V91,X91,Z91,AB91,AD91)</f>
        <v>26</v>
      </c>
      <c r="E91" s="38">
        <f>SUM(I91+K91+M91+O91+Q91+S91+U91+W91+Y91+AA91+AC91+AE91)</f>
        <v>0.17787037037037037</v>
      </c>
      <c r="F91" s="40">
        <f>COUNT(H91,J91,L91,N91,P91,R91,T91,V91,X91,Z91)</f>
        <v>1</v>
      </c>
      <c r="G91" s="20">
        <f>COUNT(AB91, AD91)</f>
        <v>0</v>
      </c>
      <c r="H91" s="15"/>
      <c r="I91" s="30"/>
      <c r="J91" s="11">
        <v>26</v>
      </c>
      <c r="K91" s="27">
        <v>0.17787037037037037</v>
      </c>
      <c r="L91" s="11"/>
      <c r="M91" s="27"/>
      <c r="N91" s="11"/>
      <c r="O91" s="27"/>
      <c r="P91" s="11"/>
      <c r="Q91" s="27"/>
      <c r="R91" s="11"/>
      <c r="S91" s="27"/>
      <c r="T91" s="11"/>
      <c r="U91" s="11"/>
      <c r="V91" s="11"/>
      <c r="W91" s="27"/>
      <c r="X91" s="11"/>
      <c r="Y91" s="27"/>
      <c r="Z91" s="11"/>
      <c r="AA91" s="27"/>
      <c r="AB91" s="11"/>
      <c r="AC91" s="30"/>
      <c r="AD91" s="10"/>
      <c r="AE91" s="12"/>
    </row>
    <row r="92" spans="1:31" x14ac:dyDescent="0.3">
      <c r="A92" s="17" t="s">
        <v>112</v>
      </c>
      <c r="B92" s="4" t="s">
        <v>5</v>
      </c>
      <c r="C92" s="10">
        <v>11</v>
      </c>
      <c r="D92" s="19">
        <f>SUM(H92,J92,L92,N92,P92,R92,T92,V92,X92,Z92,AB92,AD92)</f>
        <v>26</v>
      </c>
      <c r="E92" s="38">
        <f>SUM(I92+K92+M92+O92+Q92+S92+U92+W92+Y92+AA92+AC92+AE92)</f>
        <v>1.306712962962963E-2</v>
      </c>
      <c r="F92" s="40">
        <f>COUNT(H92,J92,L92,N92,P92,R92,T92,V92,X92,Z92)</f>
        <v>1</v>
      </c>
      <c r="G92" s="20">
        <f>COUNT(AB92, AD92)</f>
        <v>0</v>
      </c>
      <c r="H92" s="15"/>
      <c r="I92" s="31"/>
      <c r="J92" s="11"/>
      <c r="K92" s="27"/>
      <c r="L92" s="11">
        <v>26</v>
      </c>
      <c r="M92" s="27">
        <v>1.306712962962963E-2</v>
      </c>
      <c r="N92" s="11"/>
      <c r="O92" s="27"/>
      <c r="P92" s="11"/>
      <c r="Q92" s="27"/>
      <c r="R92" s="11"/>
      <c r="S92" s="27"/>
      <c r="T92" s="11"/>
      <c r="U92" s="27"/>
      <c r="V92" s="11"/>
      <c r="W92" s="27"/>
      <c r="X92" s="11"/>
      <c r="Y92" s="11"/>
      <c r="Z92" s="11"/>
      <c r="AA92" s="27"/>
      <c r="AB92" s="11"/>
      <c r="AC92" s="30"/>
      <c r="AD92" s="10"/>
      <c r="AE92" s="12"/>
    </row>
    <row r="93" spans="1:31" x14ac:dyDescent="0.3">
      <c r="A93" s="17" t="s">
        <v>116</v>
      </c>
      <c r="B93" s="4" t="s">
        <v>5</v>
      </c>
      <c r="C93" s="10">
        <v>12</v>
      </c>
      <c r="D93" s="19">
        <f>SUM(H93,J93,L93,N93,P93,R93,T93,V93,X93,Z93,AB93,AD93)</f>
        <v>25</v>
      </c>
      <c r="E93" s="38">
        <f>SUM(I93+K93+M93+O93+Q93+S93+U93+W93+Y93+AA93+AC93+AE93)</f>
        <v>0.25069444444444444</v>
      </c>
      <c r="F93" s="40">
        <f>COUNT(H93,J93,L93,N93,P93,R93,T93,V93,X93,Z93)</f>
        <v>1</v>
      </c>
      <c r="G93" s="20">
        <f>COUNT(AB93, AD93)</f>
        <v>0</v>
      </c>
      <c r="H93" s="15"/>
      <c r="I93" s="11"/>
      <c r="J93" s="11"/>
      <c r="K93" s="27"/>
      <c r="L93" s="11"/>
      <c r="M93" s="11"/>
      <c r="N93" s="11">
        <v>25</v>
      </c>
      <c r="O93" s="27">
        <v>0.25069444444444444</v>
      </c>
      <c r="P93" s="11"/>
      <c r="Q93" s="27"/>
      <c r="R93" s="11"/>
      <c r="S93" s="27"/>
      <c r="T93" s="11"/>
      <c r="U93" s="11"/>
      <c r="V93" s="11"/>
      <c r="W93" s="11"/>
      <c r="X93" s="11"/>
      <c r="Y93" s="11"/>
      <c r="Z93" s="11"/>
      <c r="AA93" s="11"/>
      <c r="AB93" s="11"/>
      <c r="AC93" s="10"/>
      <c r="AD93" s="10"/>
      <c r="AE93" s="12"/>
    </row>
    <row r="94" spans="1:31" x14ac:dyDescent="0.3">
      <c r="A94" s="17" t="s">
        <v>123</v>
      </c>
      <c r="B94" s="4" t="s">
        <v>5</v>
      </c>
      <c r="C94" s="10">
        <v>12</v>
      </c>
      <c r="D94" s="19">
        <f>SUM(H94,J94,L94,N94,P94,R94,T94,V94,X94,Z94,AB94,AD94)</f>
        <v>25</v>
      </c>
      <c r="E94" s="38">
        <f>SUM(I94+K94+M94+O94+Q94+S94+U94+W94+Y94+AA94+AC94+AE94)</f>
        <v>3.9594907407407405E-2</v>
      </c>
      <c r="F94" s="40">
        <f>COUNT(H94,J94,L94,N94,P94,R94,T94,V94,X94,Z94)</f>
        <v>1</v>
      </c>
      <c r="G94" s="20">
        <f>COUNT(AB94, AD94)</f>
        <v>0</v>
      </c>
      <c r="H94" s="15"/>
      <c r="I94" s="31"/>
      <c r="J94" s="11"/>
      <c r="K94" s="27"/>
      <c r="L94" s="11"/>
      <c r="M94" s="27"/>
      <c r="N94" s="11"/>
      <c r="O94" s="27"/>
      <c r="P94" s="11">
        <v>25</v>
      </c>
      <c r="Q94" s="27">
        <v>3.9594907407407405E-2</v>
      </c>
      <c r="R94" s="11"/>
      <c r="S94" s="27"/>
      <c r="T94" s="11"/>
      <c r="U94" s="11"/>
      <c r="V94" s="11"/>
      <c r="W94" s="27"/>
      <c r="X94" s="11"/>
      <c r="Y94" s="11"/>
      <c r="Z94" s="11"/>
      <c r="AA94" s="11"/>
      <c r="AB94" s="11"/>
      <c r="AC94" s="10"/>
      <c r="AD94" s="10"/>
      <c r="AE94" s="12"/>
    </row>
    <row r="95" spans="1:31" x14ac:dyDescent="0.3">
      <c r="A95" s="17" t="s">
        <v>107</v>
      </c>
      <c r="B95" s="4" t="s">
        <v>5</v>
      </c>
      <c r="C95" s="10">
        <v>13</v>
      </c>
      <c r="D95" s="19">
        <f>SUM(H95,J95,L95,N95,P95,R95,T95,V95,X95,Z95,AB95,AD95)</f>
        <v>24</v>
      </c>
      <c r="E95" s="38">
        <f>SUM(I95+K95+M95+O95+Q95+S95+U95+W95+Y95+AA95+AC95+AE95)</f>
        <v>0.30574074074074076</v>
      </c>
      <c r="F95" s="40">
        <f>COUNT(H95,J95,L95,N95,P95,R95,T95,V95,X95,Z95)</f>
        <v>1</v>
      </c>
      <c r="G95" s="20">
        <f>COUNT(AB95, AD95)</f>
        <v>0</v>
      </c>
      <c r="H95" s="15"/>
      <c r="I95" s="11"/>
      <c r="J95" s="11">
        <v>24</v>
      </c>
      <c r="K95" s="27">
        <v>0.30574074074074076</v>
      </c>
      <c r="L95" s="11"/>
      <c r="M95" s="11"/>
      <c r="N95" s="11"/>
      <c r="O95" s="27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0"/>
      <c r="AD95" s="10"/>
      <c r="AE95" s="12"/>
    </row>
    <row r="96" spans="1:31" x14ac:dyDescent="0.3">
      <c r="A96" s="17" t="s">
        <v>65</v>
      </c>
      <c r="B96" s="4" t="s">
        <v>5</v>
      </c>
      <c r="C96" s="10">
        <v>13</v>
      </c>
      <c r="D96" s="19">
        <f>SUM(H96,J96,L96,N96,P96,R96,T96,V96,X96,Z96,AB96,AD96)</f>
        <v>24</v>
      </c>
      <c r="E96" s="38">
        <f>SUM(I96+K96+M96+O96+Q96+S96+U96+W96+Y96+AA96+AC96+AE96)</f>
        <v>6.1238425925925925E-2</v>
      </c>
      <c r="F96" s="40">
        <f>COUNT(H96,J96,L96,N96,P96,R96,T96,V96,X96,Z96)</f>
        <v>1</v>
      </c>
      <c r="G96" s="20">
        <f>COUNT(AB96, AD96)</f>
        <v>0</v>
      </c>
      <c r="H96" s="15">
        <v>24</v>
      </c>
      <c r="I96" s="31">
        <v>6.1238425925925925E-2</v>
      </c>
      <c r="J96" s="11"/>
      <c r="K96" s="27"/>
      <c r="L96" s="11"/>
      <c r="M96" s="27"/>
      <c r="N96" s="11"/>
      <c r="O96" s="27"/>
      <c r="P96" s="11"/>
      <c r="Q96" s="27"/>
      <c r="R96" s="11"/>
      <c r="S96" s="27"/>
      <c r="T96" s="11"/>
      <c r="U96" s="27"/>
      <c r="V96" s="11"/>
      <c r="W96" s="27"/>
      <c r="X96" s="11"/>
      <c r="Y96" s="27"/>
      <c r="Z96" s="11"/>
      <c r="AA96" s="27"/>
      <c r="AB96" s="11"/>
      <c r="AC96" s="30"/>
      <c r="AD96" s="10"/>
      <c r="AE96" s="41"/>
    </row>
    <row r="97" spans="1:31" x14ac:dyDescent="0.3">
      <c r="A97" s="223"/>
      <c r="B97" s="223"/>
      <c r="C97" s="224"/>
      <c r="D97" s="225"/>
      <c r="E97" s="225"/>
      <c r="F97" s="225"/>
      <c r="G97" s="225"/>
      <c r="H97" s="225"/>
      <c r="I97" s="225"/>
      <c r="J97" s="225"/>
      <c r="K97" s="226"/>
      <c r="L97" s="225"/>
      <c r="M97" s="225"/>
      <c r="N97" s="225"/>
      <c r="O97" s="226"/>
      <c r="P97" s="225"/>
      <c r="Q97" s="226"/>
      <c r="R97" s="225"/>
      <c r="S97" s="226">
        <f>SUM(S58:S96)</f>
        <v>0.65879629629629632</v>
      </c>
      <c r="T97" s="225"/>
      <c r="U97" s="226">
        <f>SUM(U58:U96)</f>
        <v>1.3654166666666667</v>
      </c>
      <c r="V97" s="226"/>
      <c r="W97" s="226">
        <f>SUM(W58:W96)</f>
        <v>0.76721064814814821</v>
      </c>
      <c r="X97" s="226"/>
      <c r="Y97" s="226">
        <f>SUM(Y58:Y96)</f>
        <v>0.59299768518518525</v>
      </c>
      <c r="Z97" s="225"/>
      <c r="AA97" s="225"/>
      <c r="AB97" s="225"/>
      <c r="AC97" s="224"/>
      <c r="AD97" s="224"/>
      <c r="AE97" s="224"/>
    </row>
    <row r="98" spans="1:31" x14ac:dyDescent="0.3">
      <c r="I98" s="26">
        <f>SUBTOTAL(9,I4:I96)</f>
        <v>4.0185879629629637</v>
      </c>
      <c r="J98" s="26"/>
      <c r="K98" s="26">
        <f>SUBTOTAL(9,K4:K96)</f>
        <v>10.166203703703703</v>
      </c>
      <c r="L98" s="26"/>
      <c r="M98" s="26">
        <f t="shared" ref="L98:O98" si="0">SUBTOTAL(9,M4:M96)</f>
        <v>0.8925925925925926</v>
      </c>
      <c r="N98" s="26"/>
      <c r="O98" s="26">
        <f>SUBTOTAL(9,O4:O96)</f>
        <v>58.064050925925926</v>
      </c>
      <c r="P98" s="26"/>
      <c r="Q98" s="26">
        <f>SUBTOTAL(9,Q4:Q96)</f>
        <v>2.0336342592592591</v>
      </c>
      <c r="AA98" s="26">
        <f>SUBTOTAL(9,AA4:AA86)</f>
        <v>1.2186805555555555</v>
      </c>
      <c r="AB98" s="26"/>
      <c r="AC98" s="26">
        <f>SUBTOTAL(9,AC4:AC87)</f>
        <v>0.64511574074074052</v>
      </c>
      <c r="AD98" s="26"/>
      <c r="AE98" s="26">
        <f>SUBTOTAL(9,AE4:AE87)</f>
        <v>0.15968749999999995</v>
      </c>
    </row>
  </sheetData>
  <autoFilter ref="A3:AE97" xr:uid="{F87A076A-2145-4839-BC24-3B613E93E38B}">
    <sortState xmlns:xlrd2="http://schemas.microsoft.com/office/spreadsheetml/2017/richdata2" ref="A4:AE97">
      <sortCondition ref="B3:B97"/>
    </sortState>
  </autoFilter>
  <mergeCells count="25">
    <mergeCell ref="AB2:AC2"/>
    <mergeCell ref="AD2:AE2"/>
    <mergeCell ref="H2:I2"/>
    <mergeCell ref="J2:K2"/>
    <mergeCell ref="N2:O2"/>
    <mergeCell ref="L2:M2"/>
    <mergeCell ref="T2:U2"/>
    <mergeCell ref="V2:W2"/>
    <mergeCell ref="X2:Y2"/>
    <mergeCell ref="Z2:AA2"/>
    <mergeCell ref="AB1:AC1"/>
    <mergeCell ref="AD1:AE1"/>
    <mergeCell ref="H1:I1"/>
    <mergeCell ref="J1:K1"/>
    <mergeCell ref="L1:M1"/>
    <mergeCell ref="N1:O1"/>
    <mergeCell ref="P1:Q1"/>
    <mergeCell ref="R1:S1"/>
    <mergeCell ref="Z1:AA1"/>
    <mergeCell ref="A1:G2"/>
    <mergeCell ref="R2:S2"/>
    <mergeCell ref="T1:U1"/>
    <mergeCell ref="V1:W1"/>
    <mergeCell ref="X1:Y1"/>
    <mergeCell ref="P2:Q2"/>
  </mergeCells>
  <phoneticPr fontId="2" type="noConversion"/>
  <pageMargins left="0.7" right="0.7" top="0.75" bottom="0.75" header="0.3" footer="0.3"/>
  <pageSetup paperSize="9" scale="3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F8ABD-C7CF-4083-BD81-E39C98B497A5}">
  <dimension ref="A1:I26"/>
  <sheetViews>
    <sheetView workbookViewId="0">
      <selection activeCell="G24" sqref="G24"/>
    </sheetView>
  </sheetViews>
  <sheetFormatPr defaultRowHeight="15.05" x14ac:dyDescent="0.3"/>
  <cols>
    <col min="1" max="1" width="13.109375" bestFit="1" customWidth="1"/>
    <col min="3" max="3" width="13.77734375" customWidth="1"/>
    <col min="4" max="5" width="10.44140625" customWidth="1"/>
    <col min="6" max="6" width="10.109375" customWidth="1"/>
    <col min="7" max="7" width="10.44140625" customWidth="1"/>
    <col min="8" max="8" width="11.5546875" style="3" bestFit="1" customWidth="1"/>
    <col min="9" max="9" width="10.33203125" style="3" customWidth="1"/>
  </cols>
  <sheetData>
    <row r="1" spans="1:9" ht="15.05" customHeight="1" x14ac:dyDescent="0.3">
      <c r="A1" s="159" t="s">
        <v>151</v>
      </c>
      <c r="B1" s="160"/>
      <c r="C1" s="160"/>
      <c r="D1" s="160"/>
      <c r="E1" s="160"/>
      <c r="F1" s="160"/>
      <c r="G1" s="160"/>
      <c r="H1" s="160"/>
      <c r="I1" s="161"/>
    </row>
    <row r="2" spans="1:9" ht="15.75" customHeight="1" thickBot="1" x14ac:dyDescent="0.35">
      <c r="A2" s="192"/>
      <c r="B2" s="190"/>
      <c r="C2" s="190"/>
      <c r="D2" s="190"/>
      <c r="E2" s="190"/>
      <c r="F2" s="190"/>
      <c r="G2" s="190"/>
      <c r="H2" s="190"/>
      <c r="I2" s="191"/>
    </row>
    <row r="3" spans="1:9" ht="45.85" thickBot="1" x14ac:dyDescent="0.35">
      <c r="A3" s="193" t="s">
        <v>1</v>
      </c>
      <c r="B3" s="194" t="s">
        <v>3</v>
      </c>
      <c r="C3" s="195" t="s">
        <v>143</v>
      </c>
      <c r="D3" s="195" t="s">
        <v>21</v>
      </c>
      <c r="E3" s="195" t="s">
        <v>144</v>
      </c>
      <c r="F3" s="195" t="s">
        <v>28</v>
      </c>
      <c r="G3" s="196" t="s">
        <v>22</v>
      </c>
      <c r="H3" s="197" t="s">
        <v>148</v>
      </c>
      <c r="I3" s="198" t="s">
        <v>149</v>
      </c>
    </row>
    <row r="4" spans="1:9" x14ac:dyDescent="0.3">
      <c r="A4" s="45" t="s">
        <v>82</v>
      </c>
      <c r="B4" s="46" t="s">
        <v>13</v>
      </c>
      <c r="C4" s="178">
        <v>17774</v>
      </c>
      <c r="D4" s="179">
        <v>1.0027314814814814</v>
      </c>
      <c r="E4" s="180">
        <v>74</v>
      </c>
      <c r="F4" s="181">
        <v>10</v>
      </c>
      <c r="G4" s="199">
        <v>2</v>
      </c>
      <c r="H4" s="215">
        <v>90.47</v>
      </c>
      <c r="I4" s="213">
        <v>0.62340277777777775</v>
      </c>
    </row>
    <row r="5" spans="1:9" x14ac:dyDescent="0.3">
      <c r="A5" s="17" t="s">
        <v>103</v>
      </c>
      <c r="B5" s="4" t="s">
        <v>5</v>
      </c>
      <c r="C5" s="176">
        <v>33240</v>
      </c>
      <c r="D5" s="38">
        <v>0.66394675925925928</v>
      </c>
      <c r="E5" s="177">
        <v>31</v>
      </c>
      <c r="F5" s="40">
        <v>10</v>
      </c>
      <c r="G5" s="188">
        <v>2</v>
      </c>
      <c r="H5" s="216">
        <v>77.84</v>
      </c>
      <c r="I5" s="214">
        <v>0.66394675925925928</v>
      </c>
    </row>
    <row r="6" spans="1:9" x14ac:dyDescent="0.3">
      <c r="A6" s="17" t="s">
        <v>57</v>
      </c>
      <c r="B6" s="4" t="s">
        <v>8</v>
      </c>
      <c r="C6" s="176">
        <v>22565</v>
      </c>
      <c r="D6" s="38">
        <v>0.85062499999999996</v>
      </c>
      <c r="E6" s="177">
        <v>61</v>
      </c>
      <c r="F6" s="40">
        <v>10</v>
      </c>
      <c r="G6" s="188">
        <v>2</v>
      </c>
      <c r="H6" s="216">
        <v>75.31</v>
      </c>
      <c r="I6" s="214">
        <v>0.68620370370370365</v>
      </c>
    </row>
    <row r="7" spans="1:9" x14ac:dyDescent="0.3">
      <c r="A7" s="17" t="s">
        <v>74</v>
      </c>
      <c r="B7" s="4" t="s">
        <v>11</v>
      </c>
      <c r="C7" s="176">
        <v>23285</v>
      </c>
      <c r="D7" s="38">
        <v>0.96206018518518521</v>
      </c>
      <c r="E7" s="177">
        <v>59</v>
      </c>
      <c r="F7" s="40">
        <v>10</v>
      </c>
      <c r="G7" s="188">
        <v>2</v>
      </c>
      <c r="H7" s="216">
        <v>74.430000000000007</v>
      </c>
      <c r="I7" s="214">
        <v>0.75771990740740736</v>
      </c>
    </row>
    <row r="8" spans="1:9" x14ac:dyDescent="0.3">
      <c r="A8" s="17" t="s">
        <v>54</v>
      </c>
      <c r="B8" s="4" t="s">
        <v>6</v>
      </c>
      <c r="C8" s="176">
        <v>29113</v>
      </c>
      <c r="D8" s="38">
        <v>0.73686342592592602</v>
      </c>
      <c r="E8" s="177">
        <v>43</v>
      </c>
      <c r="F8" s="40">
        <v>10</v>
      </c>
      <c r="G8" s="188">
        <v>2</v>
      </c>
      <c r="H8" s="216">
        <v>74.08</v>
      </c>
      <c r="I8" s="214">
        <v>0.69759259259259254</v>
      </c>
    </row>
    <row r="9" spans="1:9" x14ac:dyDescent="0.3">
      <c r="A9" s="17" t="s">
        <v>49</v>
      </c>
      <c r="B9" s="4" t="s">
        <v>6</v>
      </c>
      <c r="C9" s="176">
        <v>29176</v>
      </c>
      <c r="D9" s="38">
        <v>0.73913194444444441</v>
      </c>
      <c r="E9" s="177">
        <v>43</v>
      </c>
      <c r="F9" s="40">
        <v>10</v>
      </c>
      <c r="G9" s="188">
        <v>2</v>
      </c>
      <c r="H9" s="216">
        <v>73.86</v>
      </c>
      <c r="I9" s="214">
        <v>0.69973379629629628</v>
      </c>
    </row>
    <row r="10" spans="1:9" x14ac:dyDescent="0.3">
      <c r="A10" s="17" t="s">
        <v>60</v>
      </c>
      <c r="B10" s="4" t="s">
        <v>6</v>
      </c>
      <c r="C10" s="176">
        <v>30160</v>
      </c>
      <c r="D10" s="38">
        <v>0.74187499999999995</v>
      </c>
      <c r="E10" s="177">
        <v>40</v>
      </c>
      <c r="F10" s="40">
        <v>10</v>
      </c>
      <c r="G10" s="188">
        <v>2</v>
      </c>
      <c r="H10" s="216">
        <v>71.84</v>
      </c>
      <c r="I10" s="214">
        <v>0.71931712962962957</v>
      </c>
    </row>
    <row r="11" spans="1:9" x14ac:dyDescent="0.3">
      <c r="A11" s="17" t="s">
        <v>55</v>
      </c>
      <c r="B11" s="4" t="s">
        <v>7</v>
      </c>
      <c r="C11" s="176">
        <v>34615</v>
      </c>
      <c r="D11" s="38">
        <v>0.78689814814814818</v>
      </c>
      <c r="E11" s="177">
        <v>28</v>
      </c>
      <c r="F11" s="40">
        <v>10</v>
      </c>
      <c r="G11" s="188">
        <v>2</v>
      </c>
      <c r="H11" s="216">
        <v>71.67</v>
      </c>
      <c r="I11" s="214">
        <v>0.78689814814814818</v>
      </c>
    </row>
    <row r="12" spans="1:9" x14ac:dyDescent="0.3">
      <c r="A12" s="17" t="s">
        <v>93</v>
      </c>
      <c r="B12" s="4" t="s">
        <v>12</v>
      </c>
      <c r="C12" s="176">
        <v>22408</v>
      </c>
      <c r="D12" s="38">
        <v>1.1387152777777778</v>
      </c>
      <c r="E12" s="177">
        <v>61</v>
      </c>
      <c r="F12" s="40">
        <v>10</v>
      </c>
      <c r="G12" s="188">
        <v>2</v>
      </c>
      <c r="H12" s="216">
        <v>64.7</v>
      </c>
      <c r="I12" s="214">
        <v>0.87168981481481478</v>
      </c>
    </row>
    <row r="13" spans="1:9" x14ac:dyDescent="0.3">
      <c r="A13" s="17" t="s">
        <v>77</v>
      </c>
      <c r="B13" s="4" t="s">
        <v>8</v>
      </c>
      <c r="C13" s="176">
        <v>20768</v>
      </c>
      <c r="D13" s="38">
        <v>1.0554166666666667</v>
      </c>
      <c r="E13" s="177">
        <v>66</v>
      </c>
      <c r="F13" s="40">
        <v>10</v>
      </c>
      <c r="G13" s="188">
        <v>2</v>
      </c>
      <c r="H13" s="216">
        <v>63.77</v>
      </c>
      <c r="I13" s="214">
        <v>0.81034722222222222</v>
      </c>
    </row>
    <row r="14" spans="1:9" x14ac:dyDescent="0.3">
      <c r="A14" s="17" t="s">
        <v>86</v>
      </c>
      <c r="B14" s="4" t="s">
        <v>11</v>
      </c>
      <c r="C14" s="176">
        <v>24477</v>
      </c>
      <c r="D14" s="38">
        <v>1.1289583333333333</v>
      </c>
      <c r="E14" s="177">
        <v>55</v>
      </c>
      <c r="F14" s="40">
        <v>10</v>
      </c>
      <c r="G14" s="188">
        <v>2</v>
      </c>
      <c r="H14" s="216">
        <v>60.05</v>
      </c>
      <c r="I14" s="214">
        <v>0.93917824074074074</v>
      </c>
    </row>
    <row r="15" spans="1:9" x14ac:dyDescent="0.3">
      <c r="A15" s="17" t="s">
        <v>68</v>
      </c>
      <c r="B15" s="4" t="s">
        <v>10</v>
      </c>
      <c r="C15" s="176">
        <v>27667</v>
      </c>
      <c r="D15" s="38">
        <v>1.0705092592592593</v>
      </c>
      <c r="E15" s="177">
        <v>47</v>
      </c>
      <c r="F15" s="40">
        <v>10</v>
      </c>
      <c r="G15" s="188">
        <v>2</v>
      </c>
      <c r="H15" s="216">
        <v>57.26</v>
      </c>
      <c r="I15" s="214">
        <v>0.98487268518518523</v>
      </c>
    </row>
    <row r="16" spans="1:9" x14ac:dyDescent="0.3">
      <c r="A16" s="17" t="s">
        <v>152</v>
      </c>
      <c r="B16" s="4" t="s">
        <v>6</v>
      </c>
      <c r="C16" s="176">
        <v>28750</v>
      </c>
      <c r="D16" s="38">
        <v>0.99163194444444447</v>
      </c>
      <c r="E16" s="177">
        <v>44</v>
      </c>
      <c r="F16" s="40">
        <v>10</v>
      </c>
      <c r="G16" s="188">
        <v>2</v>
      </c>
      <c r="H16" s="216">
        <v>55.51</v>
      </c>
      <c r="I16" s="214">
        <v>0.93104166666666666</v>
      </c>
    </row>
    <row r="17" spans="1:9" x14ac:dyDescent="0.3">
      <c r="A17" s="17" t="s">
        <v>99</v>
      </c>
      <c r="B17" s="4" t="s">
        <v>10</v>
      </c>
      <c r="C17" s="176">
        <v>27152</v>
      </c>
      <c r="D17" s="38">
        <v>1.1801273148148148</v>
      </c>
      <c r="E17" s="177">
        <v>48</v>
      </c>
      <c r="F17" s="40">
        <v>10</v>
      </c>
      <c r="G17" s="188">
        <v>2</v>
      </c>
      <c r="H17" s="216">
        <v>52.55</v>
      </c>
      <c r="I17" s="218">
        <v>1.0731944444444446</v>
      </c>
    </row>
    <row r="18" spans="1:9" x14ac:dyDescent="0.3">
      <c r="A18" s="17" t="s">
        <v>85</v>
      </c>
      <c r="B18" s="4" t="s">
        <v>0</v>
      </c>
      <c r="C18" s="176">
        <v>23834</v>
      </c>
      <c r="D18" s="38">
        <v>1.4455092592592591</v>
      </c>
      <c r="E18" s="177">
        <v>57</v>
      </c>
      <c r="F18" s="40">
        <v>10</v>
      </c>
      <c r="G18" s="188">
        <v>2</v>
      </c>
      <c r="H18" s="216">
        <v>42.67</v>
      </c>
      <c r="I18" s="218">
        <v>1.2110532407407406</v>
      </c>
    </row>
    <row r="19" spans="1:9" ht="15.75" thickBot="1" x14ac:dyDescent="0.35">
      <c r="A19" s="18" t="s">
        <v>79</v>
      </c>
      <c r="B19" s="5" t="s">
        <v>0</v>
      </c>
      <c r="C19" s="185">
        <v>25468</v>
      </c>
      <c r="D19" s="39">
        <v>17.024652777777778</v>
      </c>
      <c r="E19" s="186">
        <v>53</v>
      </c>
      <c r="F19" s="187">
        <v>10</v>
      </c>
      <c r="G19" s="189">
        <v>2</v>
      </c>
      <c r="H19" s="217">
        <v>3.49</v>
      </c>
      <c r="I19" s="219">
        <v>14.792719907407408</v>
      </c>
    </row>
    <row r="21" spans="1:9" x14ac:dyDescent="0.3">
      <c r="A21" t="s">
        <v>145</v>
      </c>
    </row>
    <row r="22" spans="1:9" ht="37.35" customHeight="1" x14ac:dyDescent="0.3">
      <c r="A22" s="184" t="s">
        <v>147</v>
      </c>
      <c r="B22" s="184"/>
      <c r="C22" s="184"/>
      <c r="D22" s="184"/>
      <c r="E22" s="184"/>
      <c r="F22" s="184"/>
      <c r="G22" s="184"/>
      <c r="H22" s="184"/>
      <c r="I22" s="184"/>
    </row>
    <row r="23" spans="1:9" x14ac:dyDescent="0.3">
      <c r="A23" s="182" t="s">
        <v>146</v>
      </c>
    </row>
    <row r="25" spans="1:9" ht="51.05" customHeight="1" x14ac:dyDescent="0.3">
      <c r="A25" s="184" t="s">
        <v>150</v>
      </c>
      <c r="B25" s="184"/>
      <c r="C25" s="184"/>
      <c r="D25" s="184"/>
      <c r="E25" s="184"/>
      <c r="F25" s="184"/>
      <c r="G25" s="184"/>
      <c r="H25" s="184"/>
      <c r="I25" s="184"/>
    </row>
    <row r="26" spans="1:9" x14ac:dyDescent="0.3">
      <c r="A26" s="183"/>
      <c r="B26" s="183"/>
      <c r="C26" s="183"/>
      <c r="D26" s="183"/>
      <c r="E26" s="183"/>
      <c r="F26" s="183"/>
      <c r="G26" s="183"/>
    </row>
  </sheetData>
  <autoFilter ref="A3:I19" xr:uid="{D5AF8ABD-C7CF-4083-BD81-E39C98B497A5}">
    <sortState xmlns:xlrd2="http://schemas.microsoft.com/office/spreadsheetml/2017/richdata2" ref="A4:I19">
      <sortCondition descending="1" ref="H3"/>
    </sortState>
  </autoFilter>
  <mergeCells count="3">
    <mergeCell ref="A25:I25"/>
    <mergeCell ref="A22:I22"/>
    <mergeCell ref="A1:I2"/>
  </mergeCells>
  <hyperlinks>
    <hyperlink ref="A23" r:id="rId1" xr:uid="{56AEF078-46AD-4B78-9DC4-770D63B40C40}"/>
  </hyperlinks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3A65C-1B5D-4D29-BEE4-0DF2F6EF639B}">
  <sheetPr>
    <pageSetUpPr fitToPage="1"/>
  </sheetPr>
  <dimension ref="A1:O79"/>
  <sheetViews>
    <sheetView zoomScale="110" zoomScaleNormal="110" workbookViewId="0">
      <pane ySplit="3" topLeftCell="A4" activePane="bottomLeft" state="frozen"/>
      <selection pane="bottomLeft" activeCell="F36" sqref="F36:F42"/>
    </sheetView>
  </sheetViews>
  <sheetFormatPr defaultRowHeight="15.05" x14ac:dyDescent="0.3"/>
  <cols>
    <col min="1" max="1" width="17" style="8" customWidth="1"/>
    <col min="2" max="2" width="10" style="8" bestFit="1" customWidth="1"/>
    <col min="3" max="4" width="8.88671875" style="1"/>
    <col min="5" max="5" width="9.5546875" style="1" customWidth="1"/>
    <col min="6" max="6" width="14.21875" style="1" bestFit="1" customWidth="1"/>
    <col min="7" max="7" width="8.88671875" style="9"/>
    <col min="8" max="8" width="9.44140625" style="9" customWidth="1"/>
    <col min="9" max="12" width="8.88671875" style="3"/>
  </cols>
  <sheetData>
    <row r="1" spans="1:15" s="8" customFormat="1" ht="15.05" customHeight="1" thickBot="1" x14ac:dyDescent="0.35">
      <c r="A1" s="132" t="s">
        <v>29</v>
      </c>
      <c r="B1" s="133"/>
      <c r="C1" s="133"/>
      <c r="D1" s="133"/>
      <c r="E1" s="133"/>
      <c r="F1" s="134"/>
      <c r="G1" s="158" t="s">
        <v>18</v>
      </c>
      <c r="H1" s="156"/>
      <c r="I1" s="155" t="s">
        <v>18</v>
      </c>
      <c r="J1" s="156"/>
      <c r="K1" s="155" t="s">
        <v>18</v>
      </c>
      <c r="L1" s="157"/>
    </row>
    <row r="2" spans="1:15" s="8" customFormat="1" ht="35.35" customHeight="1" thickBot="1" x14ac:dyDescent="0.35">
      <c r="A2" s="147"/>
      <c r="B2" s="148"/>
      <c r="C2" s="148"/>
      <c r="D2" s="148"/>
      <c r="E2" s="148"/>
      <c r="F2" s="149"/>
      <c r="G2" s="150" t="s">
        <v>30</v>
      </c>
      <c r="H2" s="151"/>
      <c r="I2" s="152" t="s">
        <v>36</v>
      </c>
      <c r="J2" s="152"/>
      <c r="K2" s="153" t="s">
        <v>35</v>
      </c>
      <c r="L2" s="154"/>
    </row>
    <row r="3" spans="1:15" s="8" customFormat="1" ht="32.75" customHeight="1" thickBot="1" x14ac:dyDescent="0.35">
      <c r="A3" s="21" t="s">
        <v>1</v>
      </c>
      <c r="B3" s="22" t="s">
        <v>3</v>
      </c>
      <c r="C3" s="23" t="s">
        <v>4</v>
      </c>
      <c r="D3" s="23" t="s">
        <v>2</v>
      </c>
      <c r="E3" s="23" t="s">
        <v>21</v>
      </c>
      <c r="F3" s="24" t="s">
        <v>28</v>
      </c>
      <c r="G3" s="65" t="s">
        <v>14</v>
      </c>
      <c r="H3" s="63" t="s">
        <v>15</v>
      </c>
      <c r="I3" s="63" t="s">
        <v>14</v>
      </c>
      <c r="J3" s="63" t="s">
        <v>15</v>
      </c>
      <c r="K3" s="63" t="s">
        <v>14</v>
      </c>
      <c r="L3" s="64" t="s">
        <v>15</v>
      </c>
    </row>
    <row r="4" spans="1:15" s="8" customFormat="1" x14ac:dyDescent="0.3">
      <c r="A4" s="90" t="s">
        <v>68</v>
      </c>
      <c r="B4" s="91" t="s">
        <v>10</v>
      </c>
      <c r="C4" s="92">
        <v>1</v>
      </c>
      <c r="D4" s="93">
        <f t="shared" ref="D4:D35" si="0">SUM(G4,I4,K4)</f>
        <v>89</v>
      </c>
      <c r="E4" s="94">
        <f t="shared" ref="E4:E35" si="1">SUM(H4+J4+L4)</f>
        <v>0.2081365740740741</v>
      </c>
      <c r="F4" s="95">
        <f t="shared" ref="F4:F35" si="2">COUNT(G4,I4,K4)</f>
        <v>3</v>
      </c>
      <c r="G4" s="96">
        <v>30</v>
      </c>
      <c r="H4" s="97">
        <v>6.2094907407407411E-2</v>
      </c>
      <c r="I4" s="92">
        <v>29</v>
      </c>
      <c r="J4" s="97">
        <v>3.7592592592592594E-2</v>
      </c>
      <c r="K4" s="92">
        <v>30</v>
      </c>
      <c r="L4" s="102">
        <v>0.10844907407407407</v>
      </c>
      <c r="N4" s="124"/>
      <c r="O4" t="s">
        <v>141</v>
      </c>
    </row>
    <row r="5" spans="1:15" s="8" customFormat="1" x14ac:dyDescent="0.3">
      <c r="A5" s="114" t="s">
        <v>99</v>
      </c>
      <c r="B5" s="115" t="s">
        <v>10</v>
      </c>
      <c r="C5" s="116">
        <v>2</v>
      </c>
      <c r="D5" s="125">
        <f t="shared" si="0"/>
        <v>82</v>
      </c>
      <c r="E5" s="126">
        <f t="shared" si="1"/>
        <v>0.26547453703703705</v>
      </c>
      <c r="F5" s="127">
        <f t="shared" si="2"/>
        <v>3</v>
      </c>
      <c r="G5" s="128">
        <v>28</v>
      </c>
      <c r="H5" s="129">
        <v>8.7361111111111112E-2</v>
      </c>
      <c r="I5" s="116">
        <v>27</v>
      </c>
      <c r="J5" s="121">
        <v>4.4293981481481483E-2</v>
      </c>
      <c r="K5" s="116">
        <v>27</v>
      </c>
      <c r="L5" s="122">
        <v>0.13381944444444444</v>
      </c>
      <c r="N5" s="123"/>
      <c r="O5" t="s">
        <v>142</v>
      </c>
    </row>
    <row r="6" spans="1:15" s="8" customFormat="1" x14ac:dyDescent="0.3">
      <c r="A6" s="114" t="s">
        <v>136</v>
      </c>
      <c r="B6" s="115" t="s">
        <v>10</v>
      </c>
      <c r="C6" s="116">
        <v>3</v>
      </c>
      <c r="D6" s="125">
        <f t="shared" si="0"/>
        <v>80</v>
      </c>
      <c r="E6" s="126">
        <f t="shared" si="1"/>
        <v>0.27103009259259259</v>
      </c>
      <c r="F6" s="127">
        <f t="shared" si="2"/>
        <v>3</v>
      </c>
      <c r="G6" s="130">
        <v>26</v>
      </c>
      <c r="H6" s="121">
        <v>8.8738425925925915E-2</v>
      </c>
      <c r="I6" s="116">
        <v>26</v>
      </c>
      <c r="J6" s="121">
        <v>5.4039351851851852E-2</v>
      </c>
      <c r="K6" s="116">
        <v>28</v>
      </c>
      <c r="L6" s="122">
        <v>0.12825231481481483</v>
      </c>
    </row>
    <row r="7" spans="1:15" s="8" customFormat="1" x14ac:dyDescent="0.3">
      <c r="A7" s="17" t="s">
        <v>104</v>
      </c>
      <c r="B7" s="4" t="s">
        <v>10</v>
      </c>
      <c r="C7" s="10">
        <v>5</v>
      </c>
      <c r="D7" s="11">
        <f t="shared" si="0"/>
        <v>57</v>
      </c>
      <c r="E7" s="54">
        <f t="shared" si="1"/>
        <v>0.1678240740740741</v>
      </c>
      <c r="F7" s="53">
        <f t="shared" si="2"/>
        <v>2</v>
      </c>
      <c r="G7" s="15"/>
      <c r="H7" s="31"/>
      <c r="I7" s="10">
        <v>28</v>
      </c>
      <c r="J7" s="30">
        <v>3.9571759259259258E-2</v>
      </c>
      <c r="K7" s="10">
        <v>29</v>
      </c>
      <c r="L7" s="41">
        <v>0.12825231481481483</v>
      </c>
    </row>
    <row r="8" spans="1:15" s="8" customFormat="1" x14ac:dyDescent="0.3">
      <c r="A8" s="17" t="s">
        <v>102</v>
      </c>
      <c r="B8" s="4" t="s">
        <v>10</v>
      </c>
      <c r="C8" s="10">
        <v>6</v>
      </c>
      <c r="D8" s="11">
        <f t="shared" si="0"/>
        <v>50</v>
      </c>
      <c r="E8" s="54">
        <f t="shared" si="1"/>
        <v>0.1895023148148148</v>
      </c>
      <c r="F8" s="53">
        <f t="shared" si="2"/>
        <v>2</v>
      </c>
      <c r="G8" s="15">
        <v>25</v>
      </c>
      <c r="H8" s="30">
        <v>0.13418981481481482</v>
      </c>
      <c r="I8" s="10">
        <v>25</v>
      </c>
      <c r="J8" s="30">
        <v>5.5312499999999994E-2</v>
      </c>
      <c r="K8" s="10"/>
      <c r="L8" s="41"/>
    </row>
    <row r="9" spans="1:15" s="8" customFormat="1" x14ac:dyDescent="0.3">
      <c r="A9" s="17" t="s">
        <v>133</v>
      </c>
      <c r="B9" s="4" t="s">
        <v>10</v>
      </c>
      <c r="C9" s="10">
        <v>7</v>
      </c>
      <c r="D9" s="11">
        <f t="shared" si="0"/>
        <v>30</v>
      </c>
      <c r="E9" s="54">
        <f t="shared" si="1"/>
        <v>3.5902777777777777E-2</v>
      </c>
      <c r="F9" s="53">
        <f t="shared" si="2"/>
        <v>1</v>
      </c>
      <c r="G9" s="15"/>
      <c r="H9" s="30"/>
      <c r="I9" s="10">
        <v>30</v>
      </c>
      <c r="J9" s="30">
        <v>3.5902777777777777E-2</v>
      </c>
      <c r="K9" s="10"/>
      <c r="L9" s="41"/>
    </row>
    <row r="10" spans="1:15" s="8" customFormat="1" x14ac:dyDescent="0.3">
      <c r="A10" s="17" t="s">
        <v>80</v>
      </c>
      <c r="B10" s="4" t="s">
        <v>10</v>
      </c>
      <c r="C10" s="10">
        <v>7</v>
      </c>
      <c r="D10" s="11">
        <f t="shared" si="0"/>
        <v>29</v>
      </c>
      <c r="E10" s="54">
        <f t="shared" si="1"/>
        <v>6.7256944444444453E-2</v>
      </c>
      <c r="F10" s="53">
        <f t="shared" si="2"/>
        <v>1</v>
      </c>
      <c r="G10" s="15">
        <v>29</v>
      </c>
      <c r="H10" s="30">
        <v>6.7256944444444453E-2</v>
      </c>
      <c r="I10" s="10"/>
      <c r="J10" s="10"/>
      <c r="K10" s="10"/>
      <c r="L10" s="41"/>
    </row>
    <row r="11" spans="1:15" s="8" customFormat="1" x14ac:dyDescent="0.3">
      <c r="A11" s="17" t="s">
        <v>100</v>
      </c>
      <c r="B11" s="4" t="s">
        <v>10</v>
      </c>
      <c r="C11" s="10">
        <v>8</v>
      </c>
      <c r="D11" s="11">
        <f t="shared" si="0"/>
        <v>27</v>
      </c>
      <c r="E11" s="54">
        <f t="shared" si="1"/>
        <v>8.8402777777777775E-2</v>
      </c>
      <c r="F11" s="53">
        <f t="shared" si="2"/>
        <v>1</v>
      </c>
      <c r="G11" s="15">
        <v>27</v>
      </c>
      <c r="H11" s="30">
        <v>8.8402777777777775E-2</v>
      </c>
      <c r="I11" s="10"/>
      <c r="J11" s="30"/>
      <c r="K11" s="10"/>
      <c r="L11" s="12"/>
    </row>
    <row r="12" spans="1:15" s="8" customFormat="1" x14ac:dyDescent="0.3">
      <c r="A12" s="17" t="s">
        <v>113</v>
      </c>
      <c r="B12" s="4" t="s">
        <v>10</v>
      </c>
      <c r="C12" s="10">
        <v>9</v>
      </c>
      <c r="D12" s="11">
        <f t="shared" si="0"/>
        <v>26</v>
      </c>
      <c r="E12" s="54">
        <f t="shared" si="1"/>
        <v>0.1423611111111111</v>
      </c>
      <c r="F12" s="53">
        <f t="shared" si="2"/>
        <v>1</v>
      </c>
      <c r="G12" s="15"/>
      <c r="H12" s="30"/>
      <c r="I12" s="10"/>
      <c r="J12" s="30"/>
      <c r="K12" s="10">
        <v>26</v>
      </c>
      <c r="L12" s="41">
        <v>0.1423611111111111</v>
      </c>
    </row>
    <row r="13" spans="1:15" s="8" customFormat="1" x14ac:dyDescent="0.3">
      <c r="A13" s="75" t="s">
        <v>74</v>
      </c>
      <c r="B13" s="76" t="s">
        <v>11</v>
      </c>
      <c r="C13" s="77">
        <v>1</v>
      </c>
      <c r="D13" s="84">
        <f t="shared" si="0"/>
        <v>83</v>
      </c>
      <c r="E13" s="98">
        <f t="shared" si="1"/>
        <v>0.20863425925925927</v>
      </c>
      <c r="F13" s="95">
        <f t="shared" si="2"/>
        <v>3</v>
      </c>
      <c r="G13" s="82">
        <v>30</v>
      </c>
      <c r="H13" s="83">
        <v>6.4502314814814818E-2</v>
      </c>
      <c r="I13" s="77">
        <v>24</v>
      </c>
      <c r="J13" s="83">
        <v>4.0046296296296295E-2</v>
      </c>
      <c r="K13" s="77">
        <v>29</v>
      </c>
      <c r="L13" s="87">
        <v>0.10408564814814815</v>
      </c>
    </row>
    <row r="14" spans="1:15" s="8" customFormat="1" x14ac:dyDescent="0.3">
      <c r="A14" s="114" t="s">
        <v>69</v>
      </c>
      <c r="B14" s="115" t="s">
        <v>11</v>
      </c>
      <c r="C14" s="116">
        <v>2</v>
      </c>
      <c r="D14" s="125">
        <f t="shared" si="0"/>
        <v>83</v>
      </c>
      <c r="E14" s="126">
        <f t="shared" si="1"/>
        <v>0.21133101851851849</v>
      </c>
      <c r="F14" s="127">
        <f t="shared" si="2"/>
        <v>3</v>
      </c>
      <c r="G14" s="130">
        <v>29</v>
      </c>
      <c r="H14" s="121">
        <v>6.5902777777777768E-2</v>
      </c>
      <c r="I14" s="116">
        <v>26</v>
      </c>
      <c r="J14" s="121">
        <v>3.6979166666666667E-2</v>
      </c>
      <c r="K14" s="116">
        <v>28</v>
      </c>
      <c r="L14" s="122">
        <v>0.10844907407407407</v>
      </c>
    </row>
    <row r="15" spans="1:15" s="8" customFormat="1" x14ac:dyDescent="0.3">
      <c r="A15" s="114" t="s">
        <v>86</v>
      </c>
      <c r="B15" s="115" t="s">
        <v>11</v>
      </c>
      <c r="C15" s="116">
        <v>3</v>
      </c>
      <c r="D15" s="125">
        <f t="shared" si="0"/>
        <v>78</v>
      </c>
      <c r="E15" s="126">
        <f t="shared" si="1"/>
        <v>0.22612268518518519</v>
      </c>
      <c r="F15" s="127">
        <f t="shared" si="2"/>
        <v>3</v>
      </c>
      <c r="G15" s="130">
        <v>27</v>
      </c>
      <c r="H15" s="121">
        <v>7.2662037037037039E-2</v>
      </c>
      <c r="I15" s="116">
        <v>25</v>
      </c>
      <c r="J15" s="121">
        <v>3.9293981481481485E-2</v>
      </c>
      <c r="K15" s="116">
        <v>26</v>
      </c>
      <c r="L15" s="122">
        <v>0.11416666666666668</v>
      </c>
    </row>
    <row r="16" spans="1:15" s="8" customFormat="1" x14ac:dyDescent="0.3">
      <c r="A16" s="17" t="s">
        <v>137</v>
      </c>
      <c r="B16" s="4" t="s">
        <v>11</v>
      </c>
      <c r="C16" s="10">
        <v>4</v>
      </c>
      <c r="D16" s="11">
        <f t="shared" si="0"/>
        <v>60</v>
      </c>
      <c r="E16" s="54">
        <f t="shared" si="1"/>
        <v>0.12099537037037036</v>
      </c>
      <c r="F16" s="53">
        <f t="shared" si="2"/>
        <v>2</v>
      </c>
      <c r="G16" s="15"/>
      <c r="H16" s="30"/>
      <c r="I16" s="10">
        <v>30</v>
      </c>
      <c r="J16" s="30">
        <v>3.2141203703703707E-2</v>
      </c>
      <c r="K16" s="10">
        <v>30</v>
      </c>
      <c r="L16" s="41">
        <v>8.8854166666666665E-2</v>
      </c>
    </row>
    <row r="17" spans="1:12" s="8" customFormat="1" x14ac:dyDescent="0.3">
      <c r="A17" s="17" t="s">
        <v>106</v>
      </c>
      <c r="B17" s="4" t="s">
        <v>11</v>
      </c>
      <c r="C17" s="10">
        <v>4</v>
      </c>
      <c r="D17" s="11">
        <f t="shared" si="0"/>
        <v>56</v>
      </c>
      <c r="E17" s="54">
        <f t="shared" si="1"/>
        <v>0.14427083333333332</v>
      </c>
      <c r="F17" s="53">
        <f t="shared" si="2"/>
        <v>2</v>
      </c>
      <c r="G17" s="15"/>
      <c r="H17" s="30"/>
      <c r="I17" s="10">
        <v>29</v>
      </c>
      <c r="J17" s="30">
        <v>3.5763888888888887E-2</v>
      </c>
      <c r="K17" s="10">
        <v>27</v>
      </c>
      <c r="L17" s="41">
        <v>0.10850694444444443</v>
      </c>
    </row>
    <row r="18" spans="1:12" s="8" customFormat="1" x14ac:dyDescent="0.3">
      <c r="A18" s="17" t="s">
        <v>87</v>
      </c>
      <c r="B18" s="4" t="s">
        <v>11</v>
      </c>
      <c r="C18" s="10">
        <v>5</v>
      </c>
      <c r="D18" s="11">
        <f t="shared" si="0"/>
        <v>53</v>
      </c>
      <c r="E18" s="54">
        <f t="shared" si="1"/>
        <v>0.1098611111111111</v>
      </c>
      <c r="F18" s="53">
        <f t="shared" si="2"/>
        <v>2</v>
      </c>
      <c r="G18" s="15">
        <v>26</v>
      </c>
      <c r="H18" s="30">
        <v>7.2951388888888885E-2</v>
      </c>
      <c r="I18" s="10">
        <v>27</v>
      </c>
      <c r="J18" s="30">
        <v>3.6909722222222226E-2</v>
      </c>
      <c r="K18" s="10"/>
      <c r="L18" s="12"/>
    </row>
    <row r="19" spans="1:12" s="8" customFormat="1" x14ac:dyDescent="0.3">
      <c r="A19" s="17" t="s">
        <v>90</v>
      </c>
      <c r="B19" s="4" t="s">
        <v>11</v>
      </c>
      <c r="C19" s="10">
        <v>6</v>
      </c>
      <c r="D19" s="11">
        <f t="shared" si="0"/>
        <v>46</v>
      </c>
      <c r="E19" s="54">
        <f t="shared" si="1"/>
        <v>0.12875</v>
      </c>
      <c r="F19" s="53">
        <f t="shared" si="2"/>
        <v>2</v>
      </c>
      <c r="G19" s="15">
        <v>23</v>
      </c>
      <c r="H19" s="30">
        <v>7.7974537037037037E-2</v>
      </c>
      <c r="I19" s="10">
        <v>23</v>
      </c>
      <c r="J19" s="30">
        <v>5.077546296296296E-2</v>
      </c>
      <c r="K19" s="10"/>
      <c r="L19" s="41"/>
    </row>
    <row r="20" spans="1:12" s="8" customFormat="1" x14ac:dyDescent="0.3">
      <c r="A20" s="17" t="s">
        <v>92</v>
      </c>
      <c r="B20" s="4" t="s">
        <v>11</v>
      </c>
      <c r="C20" s="10">
        <v>7</v>
      </c>
      <c r="D20" s="11">
        <f t="shared" si="0"/>
        <v>45</v>
      </c>
      <c r="E20" s="54">
        <f t="shared" si="1"/>
        <v>0.12880787037037036</v>
      </c>
      <c r="F20" s="53">
        <f t="shared" si="2"/>
        <v>2</v>
      </c>
      <c r="G20" s="15">
        <v>23</v>
      </c>
      <c r="H20" s="30">
        <v>7.7974537037037037E-2</v>
      </c>
      <c r="I20" s="10">
        <v>22</v>
      </c>
      <c r="J20" s="30">
        <v>5.0833333333333335E-2</v>
      </c>
      <c r="K20" s="10"/>
      <c r="L20" s="41"/>
    </row>
    <row r="21" spans="1:12" s="8" customFormat="1" x14ac:dyDescent="0.3">
      <c r="A21" s="17" t="s">
        <v>91</v>
      </c>
      <c r="B21" s="4" t="s">
        <v>11</v>
      </c>
      <c r="C21" s="10">
        <v>8</v>
      </c>
      <c r="D21" s="11">
        <f t="shared" si="0"/>
        <v>44</v>
      </c>
      <c r="E21" s="54">
        <f t="shared" si="1"/>
        <v>0.12903935185185184</v>
      </c>
      <c r="F21" s="53">
        <f t="shared" si="2"/>
        <v>2</v>
      </c>
      <c r="G21" s="15">
        <v>23</v>
      </c>
      <c r="H21" s="30">
        <v>7.7974537037037037E-2</v>
      </c>
      <c r="I21" s="10">
        <v>21</v>
      </c>
      <c r="J21" s="30">
        <v>5.1064814814814813E-2</v>
      </c>
      <c r="K21" s="10"/>
      <c r="L21" s="41"/>
    </row>
    <row r="22" spans="1:12" s="8" customFormat="1" x14ac:dyDescent="0.3">
      <c r="A22" s="17" t="s">
        <v>134</v>
      </c>
      <c r="B22" s="4" t="s">
        <v>11</v>
      </c>
      <c r="C22" s="10">
        <v>9</v>
      </c>
      <c r="D22" s="11">
        <f t="shared" si="0"/>
        <v>28</v>
      </c>
      <c r="E22" s="54">
        <f t="shared" si="1"/>
        <v>3.6168981481481483E-2</v>
      </c>
      <c r="F22" s="53">
        <f t="shared" si="2"/>
        <v>1</v>
      </c>
      <c r="G22" s="15"/>
      <c r="H22" s="30"/>
      <c r="I22" s="10">
        <v>28</v>
      </c>
      <c r="J22" s="30">
        <v>3.6168981481481483E-2</v>
      </c>
      <c r="K22" s="10"/>
      <c r="L22" s="12"/>
    </row>
    <row r="23" spans="1:12" s="8" customFormat="1" x14ac:dyDescent="0.3">
      <c r="A23" s="17" t="s">
        <v>76</v>
      </c>
      <c r="B23" s="4" t="s">
        <v>11</v>
      </c>
      <c r="C23" s="10">
        <v>10</v>
      </c>
      <c r="D23" s="11">
        <f t="shared" si="0"/>
        <v>28</v>
      </c>
      <c r="E23" s="54">
        <f t="shared" si="1"/>
        <v>6.6168981481481481E-2</v>
      </c>
      <c r="F23" s="53">
        <f t="shared" si="2"/>
        <v>1</v>
      </c>
      <c r="G23" s="15">
        <v>28</v>
      </c>
      <c r="H23" s="31">
        <v>6.6168981481481481E-2</v>
      </c>
      <c r="I23" s="10"/>
      <c r="J23" s="30"/>
      <c r="K23" s="10"/>
      <c r="L23" s="41"/>
    </row>
    <row r="24" spans="1:12" s="8" customFormat="1" x14ac:dyDescent="0.3">
      <c r="A24" s="17" t="s">
        <v>88</v>
      </c>
      <c r="B24" s="4" t="s">
        <v>11</v>
      </c>
      <c r="C24" s="10">
        <v>11</v>
      </c>
      <c r="D24" s="11">
        <f t="shared" si="0"/>
        <v>25</v>
      </c>
      <c r="E24" s="54">
        <f t="shared" si="1"/>
        <v>7.3472222222222217E-2</v>
      </c>
      <c r="F24" s="53">
        <f t="shared" si="2"/>
        <v>1</v>
      </c>
      <c r="G24" s="15">
        <v>25</v>
      </c>
      <c r="H24" s="30">
        <v>7.3472222222222217E-2</v>
      </c>
      <c r="I24" s="10"/>
      <c r="J24" s="10"/>
      <c r="K24" s="10"/>
      <c r="L24" s="12"/>
    </row>
    <row r="25" spans="1:12" s="8" customFormat="1" x14ac:dyDescent="0.3">
      <c r="A25" s="17" t="s">
        <v>89</v>
      </c>
      <c r="B25" s="4" t="s">
        <v>11</v>
      </c>
      <c r="C25" s="10">
        <v>12</v>
      </c>
      <c r="D25" s="11">
        <f t="shared" si="0"/>
        <v>24</v>
      </c>
      <c r="E25" s="54">
        <f t="shared" si="1"/>
        <v>7.3541666666666672E-2</v>
      </c>
      <c r="F25" s="53">
        <f t="shared" si="2"/>
        <v>1</v>
      </c>
      <c r="G25" s="15">
        <v>24</v>
      </c>
      <c r="H25" s="30">
        <v>7.3541666666666672E-2</v>
      </c>
      <c r="I25" s="10"/>
      <c r="J25" s="30"/>
      <c r="K25" s="10"/>
      <c r="L25" s="41"/>
    </row>
    <row r="26" spans="1:12" s="8" customFormat="1" x14ac:dyDescent="0.3">
      <c r="A26" s="17" t="s">
        <v>95</v>
      </c>
      <c r="B26" s="4" t="s">
        <v>11</v>
      </c>
      <c r="C26" s="10">
        <v>13</v>
      </c>
      <c r="D26" s="11">
        <f t="shared" si="0"/>
        <v>22</v>
      </c>
      <c r="E26" s="54">
        <f t="shared" si="1"/>
        <v>8.1979166666666659E-2</v>
      </c>
      <c r="F26" s="53">
        <f t="shared" si="2"/>
        <v>1</v>
      </c>
      <c r="G26" s="15">
        <v>22</v>
      </c>
      <c r="H26" s="30">
        <v>8.1979166666666659E-2</v>
      </c>
      <c r="I26" s="10"/>
      <c r="J26" s="30"/>
      <c r="K26" s="10"/>
      <c r="L26" s="41"/>
    </row>
    <row r="27" spans="1:12" s="8" customFormat="1" x14ac:dyDescent="0.3">
      <c r="A27" s="17" t="s">
        <v>101</v>
      </c>
      <c r="B27" s="4" t="s">
        <v>11</v>
      </c>
      <c r="C27" s="10">
        <v>14</v>
      </c>
      <c r="D27" s="11">
        <f t="shared" si="0"/>
        <v>21</v>
      </c>
      <c r="E27" s="54">
        <f t="shared" si="1"/>
        <v>0.12295138888888889</v>
      </c>
      <c r="F27" s="53">
        <f t="shared" si="2"/>
        <v>1</v>
      </c>
      <c r="G27" s="15">
        <v>21</v>
      </c>
      <c r="H27" s="31">
        <v>0.12295138888888889</v>
      </c>
      <c r="I27" s="10"/>
      <c r="J27" s="30"/>
      <c r="K27" s="10"/>
      <c r="L27" s="12"/>
    </row>
    <row r="28" spans="1:12" s="8" customFormat="1" x14ac:dyDescent="0.3">
      <c r="A28" s="75" t="s">
        <v>93</v>
      </c>
      <c r="B28" s="76" t="s">
        <v>12</v>
      </c>
      <c r="C28" s="77">
        <v>1</v>
      </c>
      <c r="D28" s="84">
        <f t="shared" si="0"/>
        <v>90</v>
      </c>
      <c r="E28" s="98">
        <f t="shared" si="1"/>
        <v>0.23399305555555555</v>
      </c>
      <c r="F28" s="95">
        <f t="shared" si="2"/>
        <v>3</v>
      </c>
      <c r="G28" s="82">
        <v>30</v>
      </c>
      <c r="H28" s="86">
        <v>8.1377314814814819E-2</v>
      </c>
      <c r="I28" s="77">
        <v>30</v>
      </c>
      <c r="J28" s="83">
        <v>4.2349537037037033E-2</v>
      </c>
      <c r="K28" s="77">
        <v>30</v>
      </c>
      <c r="L28" s="87">
        <v>0.1102662037037037</v>
      </c>
    </row>
    <row r="29" spans="1:12" s="8" customFormat="1" x14ac:dyDescent="0.3">
      <c r="A29" s="17" t="s">
        <v>96</v>
      </c>
      <c r="B29" s="4" t="s">
        <v>12</v>
      </c>
      <c r="C29" s="10">
        <v>2</v>
      </c>
      <c r="D29" s="11">
        <f t="shared" si="0"/>
        <v>29</v>
      </c>
      <c r="E29" s="54">
        <f t="shared" si="1"/>
        <v>8.2013888888888886E-2</v>
      </c>
      <c r="F29" s="53">
        <f t="shared" si="2"/>
        <v>1</v>
      </c>
      <c r="G29" s="15">
        <v>29</v>
      </c>
      <c r="H29" s="31">
        <v>8.2013888888888886E-2</v>
      </c>
      <c r="I29" s="10"/>
      <c r="J29" s="30"/>
      <c r="K29" s="10"/>
      <c r="L29" s="41"/>
    </row>
    <row r="30" spans="1:12" s="8" customFormat="1" x14ac:dyDescent="0.3">
      <c r="A30" s="75" t="s">
        <v>82</v>
      </c>
      <c r="B30" s="76" t="s">
        <v>13</v>
      </c>
      <c r="C30" s="77">
        <v>1</v>
      </c>
      <c r="D30" s="84">
        <f t="shared" si="0"/>
        <v>90</v>
      </c>
      <c r="E30" s="98">
        <f t="shared" si="1"/>
        <v>0.21689814814814815</v>
      </c>
      <c r="F30" s="95">
        <f t="shared" si="2"/>
        <v>3</v>
      </c>
      <c r="G30" s="82">
        <v>30</v>
      </c>
      <c r="H30" s="83">
        <v>6.7557870370370365E-2</v>
      </c>
      <c r="I30" s="77">
        <v>30</v>
      </c>
      <c r="J30" s="83">
        <v>4.1504629629629627E-2</v>
      </c>
      <c r="K30" s="77">
        <v>30</v>
      </c>
      <c r="L30" s="87">
        <v>0.10783564814814815</v>
      </c>
    </row>
    <row r="31" spans="1:12" s="8" customFormat="1" x14ac:dyDescent="0.3">
      <c r="A31" s="75" t="s">
        <v>55</v>
      </c>
      <c r="B31" s="76" t="s">
        <v>7</v>
      </c>
      <c r="C31" s="77">
        <v>1</v>
      </c>
      <c r="D31" s="84">
        <f t="shared" si="0"/>
        <v>90</v>
      </c>
      <c r="E31" s="98">
        <f t="shared" si="1"/>
        <v>0.17041666666666666</v>
      </c>
      <c r="F31" s="95">
        <f t="shared" si="2"/>
        <v>3</v>
      </c>
      <c r="G31" s="82">
        <v>30</v>
      </c>
      <c r="H31" s="83">
        <v>5.2337962962962968E-2</v>
      </c>
      <c r="I31" s="77">
        <v>30</v>
      </c>
      <c r="J31" s="83">
        <v>3.349537037037037E-2</v>
      </c>
      <c r="K31" s="77">
        <v>30</v>
      </c>
      <c r="L31" s="87">
        <v>8.458333333333333E-2</v>
      </c>
    </row>
    <row r="32" spans="1:12" s="8" customFormat="1" x14ac:dyDescent="0.3">
      <c r="A32" s="17" t="s">
        <v>81</v>
      </c>
      <c r="B32" s="4" t="s">
        <v>7</v>
      </c>
      <c r="C32" s="10">
        <v>2</v>
      </c>
      <c r="D32" s="11">
        <f t="shared" si="0"/>
        <v>56</v>
      </c>
      <c r="E32" s="54">
        <f t="shared" si="1"/>
        <v>0.16083333333333333</v>
      </c>
      <c r="F32" s="53">
        <f t="shared" si="2"/>
        <v>2</v>
      </c>
      <c r="G32" s="15">
        <v>27</v>
      </c>
      <c r="H32" s="30">
        <v>6.7465277777777777E-2</v>
      </c>
      <c r="I32" s="10"/>
      <c r="J32" s="30"/>
      <c r="K32" s="10">
        <v>29</v>
      </c>
      <c r="L32" s="41">
        <v>9.3368055555555551E-2</v>
      </c>
    </row>
    <row r="33" spans="1:12" s="8" customFormat="1" x14ac:dyDescent="0.3">
      <c r="A33" s="17" t="s">
        <v>73</v>
      </c>
      <c r="B33" s="4" t="s">
        <v>7</v>
      </c>
      <c r="C33" s="10">
        <v>3</v>
      </c>
      <c r="D33" s="11">
        <f t="shared" si="0"/>
        <v>56</v>
      </c>
      <c r="E33" s="54">
        <f t="shared" si="1"/>
        <v>0.16515046296296296</v>
      </c>
      <c r="F33" s="53">
        <f t="shared" si="2"/>
        <v>2</v>
      </c>
      <c r="G33" s="15">
        <v>28</v>
      </c>
      <c r="H33" s="30">
        <v>6.4259259259259252E-2</v>
      </c>
      <c r="I33" s="10"/>
      <c r="J33" s="30"/>
      <c r="K33" s="10">
        <v>28</v>
      </c>
      <c r="L33" s="41">
        <v>0.10089120370370371</v>
      </c>
    </row>
    <row r="34" spans="1:12" s="8" customFormat="1" ht="15.75" customHeight="1" x14ac:dyDescent="0.3">
      <c r="A34" s="17" t="s">
        <v>83</v>
      </c>
      <c r="B34" s="4" t="s">
        <v>7</v>
      </c>
      <c r="C34" s="10">
        <v>4</v>
      </c>
      <c r="D34" s="11">
        <f t="shared" si="0"/>
        <v>55</v>
      </c>
      <c r="E34" s="54">
        <f t="shared" si="1"/>
        <v>0.12333333333333332</v>
      </c>
      <c r="F34" s="53">
        <f t="shared" si="2"/>
        <v>2</v>
      </c>
      <c r="G34" s="15">
        <v>26</v>
      </c>
      <c r="H34" s="30">
        <v>6.8356481481481476E-2</v>
      </c>
      <c r="I34" s="10">
        <v>29</v>
      </c>
      <c r="J34" s="30">
        <v>5.4976851851851853E-2</v>
      </c>
      <c r="K34" s="10"/>
      <c r="L34" s="12"/>
    </row>
    <row r="35" spans="1:12" s="8" customFormat="1" ht="15.75" customHeight="1" x14ac:dyDescent="0.3">
      <c r="A35" s="17" t="s">
        <v>63</v>
      </c>
      <c r="B35" s="4" t="s">
        <v>7</v>
      </c>
      <c r="C35" s="10">
        <v>5</v>
      </c>
      <c r="D35" s="11">
        <f t="shared" si="0"/>
        <v>29</v>
      </c>
      <c r="E35" s="54">
        <f t="shared" si="1"/>
        <v>5.8495370370370371E-2</v>
      </c>
      <c r="F35" s="53">
        <f t="shared" si="2"/>
        <v>1</v>
      </c>
      <c r="G35" s="15">
        <v>29</v>
      </c>
      <c r="H35" s="30">
        <v>5.8495370370370371E-2</v>
      </c>
      <c r="I35" s="10"/>
      <c r="J35" s="30"/>
      <c r="K35" s="10"/>
      <c r="L35" s="41"/>
    </row>
    <row r="36" spans="1:12" s="8" customFormat="1" x14ac:dyDescent="0.3">
      <c r="A36" s="75" t="s">
        <v>49</v>
      </c>
      <c r="B36" s="76" t="s">
        <v>6</v>
      </c>
      <c r="C36" s="77">
        <v>1</v>
      </c>
      <c r="D36" s="84">
        <f t="shared" ref="D36:D67" si="3">SUM(G36,I36,K36)</f>
        <v>89</v>
      </c>
      <c r="E36" s="98">
        <f t="shared" ref="E36:E67" si="4">SUM(H36+J36+L36)</f>
        <v>0.1488888888888889</v>
      </c>
      <c r="F36" s="95">
        <f t="shared" ref="F36:F67" si="5">COUNT(G36,I36,K36)</f>
        <v>3</v>
      </c>
      <c r="G36" s="82">
        <v>29</v>
      </c>
      <c r="H36" s="83">
        <v>4.6643518518518522E-2</v>
      </c>
      <c r="I36" s="77">
        <v>30</v>
      </c>
      <c r="J36" s="83">
        <v>2.6736111111111113E-2</v>
      </c>
      <c r="K36" s="77">
        <v>30</v>
      </c>
      <c r="L36" s="87">
        <v>7.5509259259259262E-2</v>
      </c>
    </row>
    <row r="37" spans="1:12" s="8" customFormat="1" x14ac:dyDescent="0.3">
      <c r="A37" s="114" t="s">
        <v>50</v>
      </c>
      <c r="B37" s="115" t="s">
        <v>6</v>
      </c>
      <c r="C37" s="116">
        <v>2</v>
      </c>
      <c r="D37" s="125">
        <f t="shared" si="3"/>
        <v>85</v>
      </c>
      <c r="E37" s="126">
        <f t="shared" si="4"/>
        <v>0.1567476851851852</v>
      </c>
      <c r="F37" s="127">
        <f t="shared" si="5"/>
        <v>3</v>
      </c>
      <c r="G37" s="130">
        <v>28</v>
      </c>
      <c r="H37" s="121">
        <v>4.7372685185185191E-2</v>
      </c>
      <c r="I37" s="116">
        <v>29</v>
      </c>
      <c r="J37" s="121">
        <v>2.7696759259259258E-2</v>
      </c>
      <c r="K37" s="116">
        <v>28</v>
      </c>
      <c r="L37" s="122">
        <v>8.1678240740740746E-2</v>
      </c>
    </row>
    <row r="38" spans="1:12" s="8" customFormat="1" x14ac:dyDescent="0.3">
      <c r="A38" s="114" t="s">
        <v>54</v>
      </c>
      <c r="B38" s="115" t="s">
        <v>6</v>
      </c>
      <c r="C38" s="116">
        <v>3</v>
      </c>
      <c r="D38" s="125">
        <f t="shared" si="3"/>
        <v>74</v>
      </c>
      <c r="E38" s="126">
        <f t="shared" si="4"/>
        <v>0.16440972222222222</v>
      </c>
      <c r="F38" s="127">
        <f t="shared" si="5"/>
        <v>3</v>
      </c>
      <c r="G38" s="130">
        <v>25</v>
      </c>
      <c r="H38" s="121">
        <v>4.9907407407407407E-2</v>
      </c>
      <c r="I38" s="116">
        <v>22</v>
      </c>
      <c r="J38" s="121">
        <v>3.27662037037037E-2</v>
      </c>
      <c r="K38" s="116">
        <v>27</v>
      </c>
      <c r="L38" s="122">
        <v>8.1736111111111107E-2</v>
      </c>
    </row>
    <row r="39" spans="1:12" s="8" customFormat="1" x14ac:dyDescent="0.3">
      <c r="A39" s="114" t="s">
        <v>53</v>
      </c>
      <c r="B39" s="115" t="s">
        <v>6</v>
      </c>
      <c r="C39" s="116">
        <v>4</v>
      </c>
      <c r="D39" s="125">
        <f t="shared" si="3"/>
        <v>72</v>
      </c>
      <c r="E39" s="126">
        <f t="shared" si="4"/>
        <v>0.16716435185185186</v>
      </c>
      <c r="F39" s="127">
        <f t="shared" si="5"/>
        <v>3</v>
      </c>
      <c r="G39" s="130">
        <v>26</v>
      </c>
      <c r="H39" s="121">
        <v>4.9363425925925929E-2</v>
      </c>
      <c r="I39" s="116">
        <v>21</v>
      </c>
      <c r="J39" s="121">
        <v>3.2939814814814811E-2</v>
      </c>
      <c r="K39" s="116">
        <v>25</v>
      </c>
      <c r="L39" s="122">
        <v>8.4861111111111109E-2</v>
      </c>
    </row>
    <row r="40" spans="1:12" s="8" customFormat="1" x14ac:dyDescent="0.3">
      <c r="A40" s="114" t="s">
        <v>60</v>
      </c>
      <c r="B40" s="115" t="s">
        <v>6</v>
      </c>
      <c r="C40" s="116">
        <v>5</v>
      </c>
      <c r="D40" s="125">
        <f t="shared" si="3"/>
        <v>71</v>
      </c>
      <c r="E40" s="126">
        <f t="shared" si="4"/>
        <v>0.16973379629629631</v>
      </c>
      <c r="F40" s="127">
        <f t="shared" si="5"/>
        <v>3</v>
      </c>
      <c r="G40" s="130">
        <v>22</v>
      </c>
      <c r="H40" s="121">
        <v>5.4814814814814816E-2</v>
      </c>
      <c r="I40" s="116">
        <v>20</v>
      </c>
      <c r="J40" s="121">
        <v>3.3333333333333333E-2</v>
      </c>
      <c r="K40" s="116">
        <v>29</v>
      </c>
      <c r="L40" s="122">
        <v>8.1585648148148157E-2</v>
      </c>
    </row>
    <row r="41" spans="1:12" s="8" customFormat="1" x14ac:dyDescent="0.3">
      <c r="A41" s="114" t="s">
        <v>75</v>
      </c>
      <c r="B41" s="115" t="s">
        <v>6</v>
      </c>
      <c r="C41" s="116">
        <v>7</v>
      </c>
      <c r="D41" s="125">
        <f t="shared" si="3"/>
        <v>69</v>
      </c>
      <c r="E41" s="126">
        <f t="shared" si="4"/>
        <v>0.18496527777777777</v>
      </c>
      <c r="F41" s="127">
        <f t="shared" si="5"/>
        <v>3</v>
      </c>
      <c r="G41" s="130">
        <v>19</v>
      </c>
      <c r="H41" s="131">
        <v>6.4768518518518517E-2</v>
      </c>
      <c r="I41" s="116">
        <v>26</v>
      </c>
      <c r="J41" s="121">
        <v>3.1493055555555559E-2</v>
      </c>
      <c r="K41" s="116">
        <v>24</v>
      </c>
      <c r="L41" s="122">
        <v>8.8703703703703715E-2</v>
      </c>
    </row>
    <row r="42" spans="1:12" s="8" customFormat="1" x14ac:dyDescent="0.3">
      <c r="A42" s="114" t="s">
        <v>58</v>
      </c>
      <c r="B42" s="115" t="s">
        <v>6</v>
      </c>
      <c r="C42" s="116">
        <v>6</v>
      </c>
      <c r="D42" s="125">
        <f t="shared" si="3"/>
        <v>69</v>
      </c>
      <c r="E42" s="126">
        <f t="shared" si="4"/>
        <v>0.17576388888888889</v>
      </c>
      <c r="F42" s="127">
        <f t="shared" si="5"/>
        <v>3</v>
      </c>
      <c r="G42" s="130">
        <v>23</v>
      </c>
      <c r="H42" s="121">
        <v>5.303240740740741E-2</v>
      </c>
      <c r="I42" s="116">
        <v>23</v>
      </c>
      <c r="J42" s="121">
        <v>3.260416666666667E-2</v>
      </c>
      <c r="K42" s="116">
        <v>23</v>
      </c>
      <c r="L42" s="122">
        <v>9.0127314814814827E-2</v>
      </c>
    </row>
    <row r="43" spans="1:12" s="8" customFormat="1" x14ac:dyDescent="0.3">
      <c r="A43" s="17" t="s">
        <v>56</v>
      </c>
      <c r="B43" s="4" t="s">
        <v>6</v>
      </c>
      <c r="C43" s="10">
        <v>8</v>
      </c>
      <c r="D43" s="11">
        <f t="shared" si="3"/>
        <v>51</v>
      </c>
      <c r="E43" s="54">
        <f t="shared" si="4"/>
        <v>8.2592592592592592E-2</v>
      </c>
      <c r="F43" s="53">
        <f t="shared" si="5"/>
        <v>2</v>
      </c>
      <c r="G43" s="15">
        <v>24</v>
      </c>
      <c r="H43" s="30">
        <v>5.2361111111111108E-2</v>
      </c>
      <c r="I43" s="10">
        <v>27</v>
      </c>
      <c r="J43" s="30">
        <v>3.0231481481481481E-2</v>
      </c>
      <c r="K43" s="10"/>
      <c r="L43" s="12"/>
    </row>
    <row r="44" spans="1:12" s="8" customFormat="1" x14ac:dyDescent="0.3">
      <c r="A44" s="17" t="s">
        <v>43</v>
      </c>
      <c r="B44" s="4" t="s">
        <v>6</v>
      </c>
      <c r="C44" s="10">
        <v>9</v>
      </c>
      <c r="D44" s="11">
        <f t="shared" si="3"/>
        <v>30</v>
      </c>
      <c r="E44" s="54">
        <f t="shared" si="4"/>
        <v>4.2789351851851849E-2</v>
      </c>
      <c r="F44" s="53">
        <f t="shared" si="5"/>
        <v>1</v>
      </c>
      <c r="G44" s="15">
        <v>30</v>
      </c>
      <c r="H44" s="30">
        <v>4.2789351851851849E-2</v>
      </c>
      <c r="I44" s="10"/>
      <c r="J44" s="30"/>
      <c r="K44" s="10"/>
      <c r="L44" s="41"/>
    </row>
    <row r="45" spans="1:12" s="8" customFormat="1" x14ac:dyDescent="0.3">
      <c r="A45" s="17" t="s">
        <v>118</v>
      </c>
      <c r="B45" s="4" t="s">
        <v>6</v>
      </c>
      <c r="C45" s="10">
        <v>10</v>
      </c>
      <c r="D45" s="11">
        <f t="shared" si="3"/>
        <v>28</v>
      </c>
      <c r="E45" s="54">
        <f t="shared" si="4"/>
        <v>2.9710648148148149E-2</v>
      </c>
      <c r="F45" s="53">
        <f t="shared" si="5"/>
        <v>1</v>
      </c>
      <c r="G45" s="15"/>
      <c r="H45" s="31"/>
      <c r="I45" s="10">
        <v>28</v>
      </c>
      <c r="J45" s="30">
        <v>2.9710648148148149E-2</v>
      </c>
      <c r="K45" s="10"/>
      <c r="L45" s="41"/>
    </row>
    <row r="46" spans="1:12" s="8" customFormat="1" x14ac:dyDescent="0.3">
      <c r="A46" s="17" t="s">
        <v>51</v>
      </c>
      <c r="B46" s="4" t="s">
        <v>6</v>
      </c>
      <c r="C46" s="10">
        <v>11</v>
      </c>
      <c r="D46" s="11">
        <f t="shared" si="3"/>
        <v>27</v>
      </c>
      <c r="E46" s="54">
        <f t="shared" si="4"/>
        <v>4.762731481481481E-2</v>
      </c>
      <c r="F46" s="53">
        <f t="shared" si="5"/>
        <v>1</v>
      </c>
      <c r="G46" s="15">
        <v>27</v>
      </c>
      <c r="H46" s="30">
        <v>4.762731481481481E-2</v>
      </c>
      <c r="I46" s="10"/>
      <c r="J46" s="30"/>
      <c r="K46" s="10"/>
      <c r="L46" s="41"/>
    </row>
    <row r="47" spans="1:12" s="8" customFormat="1" x14ac:dyDescent="0.3">
      <c r="A47" s="17" t="s">
        <v>109</v>
      </c>
      <c r="B47" s="4" t="s">
        <v>6</v>
      </c>
      <c r="C47" s="10">
        <v>12</v>
      </c>
      <c r="D47" s="11">
        <f t="shared" si="3"/>
        <v>26</v>
      </c>
      <c r="E47" s="54">
        <f t="shared" si="4"/>
        <v>8.4699074074074066E-2</v>
      </c>
      <c r="F47" s="53">
        <f t="shared" si="5"/>
        <v>1</v>
      </c>
      <c r="G47" s="15"/>
      <c r="H47" s="30"/>
      <c r="I47" s="10"/>
      <c r="J47" s="30"/>
      <c r="K47" s="10">
        <v>26</v>
      </c>
      <c r="L47" s="41">
        <v>8.4699074074074066E-2</v>
      </c>
    </row>
    <row r="48" spans="1:12" s="8" customFormat="1" x14ac:dyDescent="0.3">
      <c r="A48" s="17" t="s">
        <v>131</v>
      </c>
      <c r="B48" s="4" t="s">
        <v>6</v>
      </c>
      <c r="C48" s="10">
        <v>13</v>
      </c>
      <c r="D48" s="11">
        <f t="shared" si="3"/>
        <v>25</v>
      </c>
      <c r="E48" s="54">
        <f t="shared" si="4"/>
        <v>3.172453703703703E-2</v>
      </c>
      <c r="F48" s="53">
        <f t="shared" si="5"/>
        <v>1</v>
      </c>
      <c r="G48" s="15"/>
      <c r="H48" s="31"/>
      <c r="I48" s="10">
        <v>25</v>
      </c>
      <c r="J48" s="30">
        <v>3.172453703703703E-2</v>
      </c>
      <c r="K48" s="10"/>
      <c r="L48" s="41"/>
    </row>
    <row r="49" spans="1:12" s="8" customFormat="1" x14ac:dyDescent="0.3">
      <c r="A49" s="17" t="s">
        <v>115</v>
      </c>
      <c r="B49" s="4" t="s">
        <v>6</v>
      </c>
      <c r="C49" s="10">
        <v>14</v>
      </c>
      <c r="D49" s="11">
        <f t="shared" si="3"/>
        <v>24</v>
      </c>
      <c r="E49" s="54">
        <f t="shared" si="4"/>
        <v>3.1932870370370368E-2</v>
      </c>
      <c r="F49" s="53">
        <f t="shared" si="5"/>
        <v>1</v>
      </c>
      <c r="G49" s="15"/>
      <c r="H49" s="30"/>
      <c r="I49" s="10">
        <v>24</v>
      </c>
      <c r="J49" s="30">
        <v>3.1932870370370368E-2</v>
      </c>
      <c r="K49" s="10"/>
      <c r="L49" s="41"/>
    </row>
    <row r="50" spans="1:12" s="8" customFormat="1" x14ac:dyDescent="0.3">
      <c r="A50" s="17" t="s">
        <v>66</v>
      </c>
      <c r="B50" s="4" t="s">
        <v>6</v>
      </c>
      <c r="C50" s="10">
        <v>15</v>
      </c>
      <c r="D50" s="11">
        <f t="shared" si="3"/>
        <v>21</v>
      </c>
      <c r="E50" s="54">
        <f t="shared" si="4"/>
        <v>6.1643518518518514E-2</v>
      </c>
      <c r="F50" s="53">
        <f t="shared" si="5"/>
        <v>1</v>
      </c>
      <c r="G50" s="15">
        <v>21</v>
      </c>
      <c r="H50" s="30">
        <v>6.1643518518518514E-2</v>
      </c>
      <c r="I50" s="10"/>
      <c r="J50" s="10"/>
      <c r="K50" s="10"/>
      <c r="L50" s="12"/>
    </row>
    <row r="51" spans="1:12" s="8" customFormat="1" x14ac:dyDescent="0.3">
      <c r="A51" s="17" t="s">
        <v>70</v>
      </c>
      <c r="B51" s="4" t="s">
        <v>6</v>
      </c>
      <c r="C51" s="10">
        <v>16</v>
      </c>
      <c r="D51" s="11">
        <f t="shared" si="3"/>
        <v>20</v>
      </c>
      <c r="E51" s="54">
        <f t="shared" si="4"/>
        <v>6.25E-2</v>
      </c>
      <c r="F51" s="53">
        <f t="shared" si="5"/>
        <v>1</v>
      </c>
      <c r="G51" s="15">
        <v>20</v>
      </c>
      <c r="H51" s="30">
        <v>6.25E-2</v>
      </c>
      <c r="I51" s="10"/>
      <c r="J51" s="30"/>
      <c r="K51" s="10"/>
      <c r="L51" s="41"/>
    </row>
    <row r="52" spans="1:12" s="8" customFormat="1" x14ac:dyDescent="0.3">
      <c r="A52" s="17" t="s">
        <v>124</v>
      </c>
      <c r="B52" s="4" t="s">
        <v>6</v>
      </c>
      <c r="C52" s="10">
        <v>17</v>
      </c>
      <c r="D52" s="11">
        <f t="shared" si="3"/>
        <v>19</v>
      </c>
      <c r="E52" s="54">
        <f t="shared" si="4"/>
        <v>3.6736111111111108E-2</v>
      </c>
      <c r="F52" s="53">
        <f t="shared" si="5"/>
        <v>1</v>
      </c>
      <c r="G52" s="15"/>
      <c r="H52" s="30"/>
      <c r="I52" s="10">
        <v>19</v>
      </c>
      <c r="J52" s="30">
        <v>3.6736111111111108E-2</v>
      </c>
      <c r="K52" s="10"/>
      <c r="L52" s="12"/>
    </row>
    <row r="53" spans="1:12" s="8" customFormat="1" x14ac:dyDescent="0.3">
      <c r="A53" s="17" t="s">
        <v>135</v>
      </c>
      <c r="B53" s="4" t="s">
        <v>6</v>
      </c>
      <c r="C53" s="10">
        <v>18</v>
      </c>
      <c r="D53" s="11">
        <f t="shared" si="3"/>
        <v>18</v>
      </c>
      <c r="E53" s="54">
        <f t="shared" si="4"/>
        <v>3.8287037037037036E-2</v>
      </c>
      <c r="F53" s="53">
        <f t="shared" si="5"/>
        <v>1</v>
      </c>
      <c r="G53" s="15"/>
      <c r="H53" s="27"/>
      <c r="I53" s="10">
        <v>18</v>
      </c>
      <c r="J53" s="30">
        <v>3.8287037037037036E-2</v>
      </c>
      <c r="K53" s="10"/>
      <c r="L53" s="41"/>
    </row>
    <row r="54" spans="1:12" s="8" customFormat="1" x14ac:dyDescent="0.3">
      <c r="A54" s="17" t="s">
        <v>97</v>
      </c>
      <c r="B54" s="4" t="s">
        <v>6</v>
      </c>
      <c r="C54" s="10">
        <v>18</v>
      </c>
      <c r="D54" s="11">
        <f t="shared" si="3"/>
        <v>18</v>
      </c>
      <c r="E54" s="54">
        <f t="shared" si="4"/>
        <v>8.2604166666666659E-2</v>
      </c>
      <c r="F54" s="53">
        <f t="shared" si="5"/>
        <v>1</v>
      </c>
      <c r="G54" s="15">
        <v>18</v>
      </c>
      <c r="H54" s="31">
        <v>8.2604166666666659E-2</v>
      </c>
      <c r="I54" s="10"/>
      <c r="J54" s="30"/>
      <c r="K54" s="10"/>
      <c r="L54" s="41"/>
    </row>
    <row r="55" spans="1:12" s="8" customFormat="1" x14ac:dyDescent="0.3">
      <c r="A55" s="75" t="s">
        <v>59</v>
      </c>
      <c r="B55" s="76" t="s">
        <v>0</v>
      </c>
      <c r="C55" s="77">
        <v>1</v>
      </c>
      <c r="D55" s="84">
        <f t="shared" si="3"/>
        <v>90</v>
      </c>
      <c r="E55" s="98">
        <f t="shared" si="4"/>
        <v>0.18887731481481482</v>
      </c>
      <c r="F55" s="95">
        <f t="shared" si="5"/>
        <v>3</v>
      </c>
      <c r="G55" s="82">
        <v>30</v>
      </c>
      <c r="H55" s="83">
        <v>5.3888888888888896E-2</v>
      </c>
      <c r="I55" s="77">
        <v>30</v>
      </c>
      <c r="J55" s="83">
        <v>3.380787037037037E-2</v>
      </c>
      <c r="K55" s="77">
        <v>30</v>
      </c>
      <c r="L55" s="87">
        <v>0.10118055555555555</v>
      </c>
    </row>
    <row r="56" spans="1:12" s="8" customFormat="1" x14ac:dyDescent="0.3">
      <c r="A56" s="114" t="s">
        <v>67</v>
      </c>
      <c r="B56" s="115" t="s">
        <v>0</v>
      </c>
      <c r="C56" s="116">
        <v>2</v>
      </c>
      <c r="D56" s="125">
        <f t="shared" si="3"/>
        <v>86</v>
      </c>
      <c r="E56" s="126">
        <f t="shared" si="4"/>
        <v>0.21090277777777777</v>
      </c>
      <c r="F56" s="127">
        <f t="shared" si="5"/>
        <v>3</v>
      </c>
      <c r="G56" s="130">
        <v>28</v>
      </c>
      <c r="H56" s="121">
        <v>6.2083333333333331E-2</v>
      </c>
      <c r="I56" s="116">
        <v>29</v>
      </c>
      <c r="J56" s="121">
        <v>3.6898148148148145E-2</v>
      </c>
      <c r="K56" s="116">
        <v>29</v>
      </c>
      <c r="L56" s="122">
        <v>0.11192129629629628</v>
      </c>
    </row>
    <row r="57" spans="1:12" s="8" customFormat="1" x14ac:dyDescent="0.3">
      <c r="A57" s="114" t="s">
        <v>79</v>
      </c>
      <c r="B57" s="115" t="s">
        <v>0</v>
      </c>
      <c r="C57" s="116">
        <v>3</v>
      </c>
      <c r="D57" s="125">
        <f t="shared" si="3"/>
        <v>83</v>
      </c>
      <c r="E57" s="126">
        <f t="shared" si="4"/>
        <v>0.22438657407407409</v>
      </c>
      <c r="F57" s="127">
        <f t="shared" si="5"/>
        <v>3</v>
      </c>
      <c r="G57" s="130">
        <v>27</v>
      </c>
      <c r="H57" s="121">
        <v>6.699074074074074E-2</v>
      </c>
      <c r="I57" s="116">
        <v>28</v>
      </c>
      <c r="J57" s="121">
        <v>4.0775462962962965E-2</v>
      </c>
      <c r="K57" s="116">
        <v>28</v>
      </c>
      <c r="L57" s="122">
        <v>0.11662037037037037</v>
      </c>
    </row>
    <row r="58" spans="1:12" s="8" customFormat="1" x14ac:dyDescent="0.3">
      <c r="A58" s="17" t="s">
        <v>85</v>
      </c>
      <c r="B58" s="4" t="s">
        <v>0</v>
      </c>
      <c r="C58" s="10">
        <v>4</v>
      </c>
      <c r="D58" s="11">
        <f t="shared" si="3"/>
        <v>53</v>
      </c>
      <c r="E58" s="54">
        <f t="shared" si="4"/>
        <v>0.29127314814814814</v>
      </c>
      <c r="F58" s="53">
        <f t="shared" si="5"/>
        <v>2</v>
      </c>
      <c r="G58" s="15">
        <v>26</v>
      </c>
      <c r="H58" s="30">
        <v>7.256944444444445E-2</v>
      </c>
      <c r="I58" s="10"/>
      <c r="J58" s="10"/>
      <c r="K58" s="10">
        <v>27</v>
      </c>
      <c r="L58" s="41">
        <v>0.21870370370370371</v>
      </c>
    </row>
    <row r="59" spans="1:12" s="8" customFormat="1" x14ac:dyDescent="0.3">
      <c r="A59" s="17" t="s">
        <v>64</v>
      </c>
      <c r="B59" s="4" t="s">
        <v>0</v>
      </c>
      <c r="C59" s="10">
        <v>5</v>
      </c>
      <c r="D59" s="11">
        <f t="shared" si="3"/>
        <v>29</v>
      </c>
      <c r="E59" s="54">
        <f t="shared" si="4"/>
        <v>6.0752314814814821E-2</v>
      </c>
      <c r="F59" s="53">
        <f t="shared" si="5"/>
        <v>1</v>
      </c>
      <c r="G59" s="15">
        <v>29</v>
      </c>
      <c r="H59" s="30">
        <v>6.0752314814814821E-2</v>
      </c>
      <c r="I59" s="10"/>
      <c r="J59" s="30"/>
      <c r="K59" s="10"/>
      <c r="L59" s="12"/>
    </row>
    <row r="60" spans="1:12" s="8" customFormat="1" x14ac:dyDescent="0.3">
      <c r="A60" s="17" t="s">
        <v>94</v>
      </c>
      <c r="B60" s="4" t="s">
        <v>0</v>
      </c>
      <c r="C60" s="10">
        <v>6</v>
      </c>
      <c r="D60" s="11">
        <f t="shared" si="3"/>
        <v>25</v>
      </c>
      <c r="E60" s="54">
        <f t="shared" si="4"/>
        <v>8.1759259259259254E-2</v>
      </c>
      <c r="F60" s="53">
        <f t="shared" si="5"/>
        <v>1</v>
      </c>
      <c r="G60" s="15">
        <v>25</v>
      </c>
      <c r="H60" s="30">
        <v>8.1759259259259254E-2</v>
      </c>
      <c r="I60" s="10"/>
      <c r="J60" s="30"/>
      <c r="K60" s="10"/>
      <c r="L60" s="41"/>
    </row>
    <row r="61" spans="1:12" s="8" customFormat="1" x14ac:dyDescent="0.3">
      <c r="A61" s="17" t="s">
        <v>98</v>
      </c>
      <c r="B61" s="4" t="s">
        <v>0</v>
      </c>
      <c r="C61" s="10">
        <v>7</v>
      </c>
      <c r="D61" s="11">
        <f t="shared" si="3"/>
        <v>24</v>
      </c>
      <c r="E61" s="54">
        <f t="shared" si="4"/>
        <v>8.3854166666666674E-2</v>
      </c>
      <c r="F61" s="53">
        <f t="shared" si="5"/>
        <v>1</v>
      </c>
      <c r="G61" s="15">
        <v>24</v>
      </c>
      <c r="H61" s="30">
        <v>8.3854166666666674E-2</v>
      </c>
      <c r="I61" s="10"/>
      <c r="J61" s="30"/>
      <c r="K61" s="10"/>
      <c r="L61" s="41"/>
    </row>
    <row r="62" spans="1:12" s="8" customFormat="1" x14ac:dyDescent="0.3">
      <c r="A62" s="75" t="s">
        <v>57</v>
      </c>
      <c r="B62" s="76" t="s">
        <v>8</v>
      </c>
      <c r="C62" s="77">
        <v>1</v>
      </c>
      <c r="D62" s="84">
        <f t="shared" si="3"/>
        <v>90</v>
      </c>
      <c r="E62" s="98">
        <f t="shared" si="4"/>
        <v>0.17421296296296296</v>
      </c>
      <c r="F62" s="95">
        <f t="shared" si="5"/>
        <v>3</v>
      </c>
      <c r="G62" s="82">
        <v>30</v>
      </c>
      <c r="H62" s="83">
        <v>5.2905092592592594E-2</v>
      </c>
      <c r="I62" s="77">
        <v>30</v>
      </c>
      <c r="J62" s="83">
        <v>3.1990740740740743E-2</v>
      </c>
      <c r="K62" s="77">
        <v>30</v>
      </c>
      <c r="L62" s="87">
        <v>8.9317129629629621E-2</v>
      </c>
    </row>
    <row r="63" spans="1:12" s="8" customFormat="1" x14ac:dyDescent="0.3">
      <c r="A63" s="114" t="s">
        <v>72</v>
      </c>
      <c r="B63" s="115" t="s">
        <v>8</v>
      </c>
      <c r="C63" s="116">
        <v>2</v>
      </c>
      <c r="D63" s="125">
        <f t="shared" si="3"/>
        <v>86</v>
      </c>
      <c r="E63" s="126">
        <f t="shared" si="4"/>
        <v>0.19149305555555557</v>
      </c>
      <c r="F63" s="127">
        <f t="shared" si="5"/>
        <v>3</v>
      </c>
      <c r="G63" s="130">
        <v>28</v>
      </c>
      <c r="H63" s="121">
        <v>6.4189814814814811E-2</v>
      </c>
      <c r="I63" s="116">
        <v>29</v>
      </c>
      <c r="J63" s="121">
        <v>3.3402777777777774E-2</v>
      </c>
      <c r="K63" s="116">
        <v>29</v>
      </c>
      <c r="L63" s="122">
        <v>9.3900462962962963E-2</v>
      </c>
    </row>
    <row r="64" spans="1:12" s="8" customFormat="1" x14ac:dyDescent="0.3">
      <c r="A64" s="114" t="s">
        <v>61</v>
      </c>
      <c r="B64" s="115" t="s">
        <v>8</v>
      </c>
      <c r="C64" s="116">
        <v>3</v>
      </c>
      <c r="D64" s="125">
        <f t="shared" si="3"/>
        <v>84</v>
      </c>
      <c r="E64" s="126">
        <f t="shared" si="4"/>
        <v>0.20879629629629631</v>
      </c>
      <c r="F64" s="127">
        <f t="shared" si="5"/>
        <v>3</v>
      </c>
      <c r="G64" s="130">
        <v>29</v>
      </c>
      <c r="H64" s="121">
        <v>5.5914351851851847E-2</v>
      </c>
      <c r="I64" s="116">
        <v>28</v>
      </c>
      <c r="J64" s="121">
        <v>3.5428240740740739E-2</v>
      </c>
      <c r="K64" s="116">
        <v>27</v>
      </c>
      <c r="L64" s="122">
        <v>0.11745370370370371</v>
      </c>
    </row>
    <row r="65" spans="1:12" s="8" customFormat="1" x14ac:dyDescent="0.3">
      <c r="A65" s="114" t="s">
        <v>77</v>
      </c>
      <c r="B65" s="115" t="s">
        <v>8</v>
      </c>
      <c r="C65" s="116">
        <v>4</v>
      </c>
      <c r="D65" s="125">
        <f t="shared" si="3"/>
        <v>82</v>
      </c>
      <c r="E65" s="126">
        <f t="shared" si="4"/>
        <v>0.2111574074074074</v>
      </c>
      <c r="F65" s="127">
        <f t="shared" si="5"/>
        <v>3</v>
      </c>
      <c r="G65" s="130">
        <v>27</v>
      </c>
      <c r="H65" s="121">
        <v>6.626157407407407E-2</v>
      </c>
      <c r="I65" s="116">
        <v>27</v>
      </c>
      <c r="J65" s="121">
        <v>4.0937500000000002E-2</v>
      </c>
      <c r="K65" s="116">
        <v>28</v>
      </c>
      <c r="L65" s="122">
        <v>0.10395833333333333</v>
      </c>
    </row>
    <row r="66" spans="1:12" s="8" customFormat="1" x14ac:dyDescent="0.3">
      <c r="A66" s="17" t="s">
        <v>62</v>
      </c>
      <c r="B66" s="4" t="s">
        <v>9</v>
      </c>
      <c r="C66" s="10">
        <v>1</v>
      </c>
      <c r="D66" s="11">
        <f t="shared" si="3"/>
        <v>30</v>
      </c>
      <c r="E66" s="54">
        <f t="shared" si="4"/>
        <v>5.6574074074074075E-2</v>
      </c>
      <c r="F66" s="53">
        <f t="shared" si="5"/>
        <v>1</v>
      </c>
      <c r="G66" s="15">
        <v>30</v>
      </c>
      <c r="H66" s="30">
        <v>5.6574074074074075E-2</v>
      </c>
      <c r="I66" s="10"/>
      <c r="J66" s="30"/>
      <c r="K66" s="10"/>
      <c r="L66" s="41"/>
    </row>
    <row r="67" spans="1:12" s="8" customFormat="1" x14ac:dyDescent="0.3">
      <c r="A67" s="17" t="s">
        <v>125</v>
      </c>
      <c r="B67" s="4" t="s">
        <v>9</v>
      </c>
      <c r="C67" s="10">
        <v>1</v>
      </c>
      <c r="D67" s="11">
        <f t="shared" si="3"/>
        <v>30</v>
      </c>
      <c r="E67" s="54">
        <f t="shared" si="4"/>
        <v>3.7662037037037036E-2</v>
      </c>
      <c r="F67" s="53">
        <f t="shared" si="5"/>
        <v>1</v>
      </c>
      <c r="G67" s="15"/>
      <c r="H67" s="30"/>
      <c r="I67" s="10">
        <v>30</v>
      </c>
      <c r="J67" s="30">
        <v>3.7662037037037036E-2</v>
      </c>
      <c r="K67" s="10"/>
      <c r="L67" s="41"/>
    </row>
    <row r="68" spans="1:12" s="8" customFormat="1" x14ac:dyDescent="0.3">
      <c r="A68" s="75" t="s">
        <v>47</v>
      </c>
      <c r="B68" s="76" t="s">
        <v>5</v>
      </c>
      <c r="C68" s="77">
        <v>1</v>
      </c>
      <c r="D68" s="84">
        <f t="shared" ref="D68:D78" si="6">SUM(G68,I68,K68)</f>
        <v>89</v>
      </c>
      <c r="E68" s="98">
        <f t="shared" ref="E68:E78" si="7">SUM(H68+J68+L68)</f>
        <v>0.14068287037037036</v>
      </c>
      <c r="F68" s="95">
        <f t="shared" ref="F68:F78" si="8">COUNT(G68,I68,K68)</f>
        <v>3</v>
      </c>
      <c r="G68" s="82">
        <v>30</v>
      </c>
      <c r="H68" s="83">
        <v>4.0659722222222222E-2</v>
      </c>
      <c r="I68" s="77">
        <v>29</v>
      </c>
      <c r="J68" s="83">
        <v>2.7210648148148147E-2</v>
      </c>
      <c r="K68" s="77">
        <v>30</v>
      </c>
      <c r="L68" s="87">
        <v>7.2812500000000002E-2</v>
      </c>
    </row>
    <row r="69" spans="1:12" s="8" customFormat="1" x14ac:dyDescent="0.3">
      <c r="A69" s="114" t="s">
        <v>44</v>
      </c>
      <c r="B69" s="115" t="s">
        <v>5</v>
      </c>
      <c r="C69" s="116">
        <v>2</v>
      </c>
      <c r="D69" s="125">
        <f t="shared" si="6"/>
        <v>88</v>
      </c>
      <c r="E69" s="126">
        <f t="shared" si="7"/>
        <v>0.14528935185185185</v>
      </c>
      <c r="F69" s="127">
        <f t="shared" si="8"/>
        <v>3</v>
      </c>
      <c r="G69" s="130">
        <v>29</v>
      </c>
      <c r="H69" s="121">
        <v>4.2951388888888886E-2</v>
      </c>
      <c r="I69" s="116">
        <v>30</v>
      </c>
      <c r="J69" s="121">
        <v>2.6851851851851849E-2</v>
      </c>
      <c r="K69" s="116">
        <v>29</v>
      </c>
      <c r="L69" s="122">
        <v>7.5486111111111115E-2</v>
      </c>
    </row>
    <row r="70" spans="1:12" s="8" customFormat="1" x14ac:dyDescent="0.3">
      <c r="A70" s="114" t="s">
        <v>48</v>
      </c>
      <c r="B70" s="115" t="s">
        <v>5</v>
      </c>
      <c r="C70" s="116">
        <v>3</v>
      </c>
      <c r="D70" s="125">
        <f t="shared" si="6"/>
        <v>80</v>
      </c>
      <c r="E70" s="126">
        <f t="shared" si="7"/>
        <v>0.15322916666666667</v>
      </c>
      <c r="F70" s="127">
        <f t="shared" si="8"/>
        <v>3</v>
      </c>
      <c r="G70" s="130">
        <v>26</v>
      </c>
      <c r="H70" s="121">
        <v>4.5324074074074072E-2</v>
      </c>
      <c r="I70" s="116">
        <v>26</v>
      </c>
      <c r="J70" s="121">
        <v>2.9594907407407407E-2</v>
      </c>
      <c r="K70" s="116">
        <v>28</v>
      </c>
      <c r="L70" s="122">
        <v>7.8310185185185191E-2</v>
      </c>
    </row>
    <row r="71" spans="1:12" s="8" customFormat="1" x14ac:dyDescent="0.3">
      <c r="A71" s="17" t="s">
        <v>46</v>
      </c>
      <c r="B71" s="4" t="s">
        <v>5</v>
      </c>
      <c r="C71" s="10">
        <v>4</v>
      </c>
      <c r="D71" s="11">
        <f t="shared" si="6"/>
        <v>55</v>
      </c>
      <c r="E71" s="54">
        <f t="shared" si="7"/>
        <v>7.2314814814814818E-2</v>
      </c>
      <c r="F71" s="53">
        <f t="shared" si="8"/>
        <v>2</v>
      </c>
      <c r="G71" s="15">
        <v>27</v>
      </c>
      <c r="H71" s="27">
        <v>4.4675925925925924E-2</v>
      </c>
      <c r="I71" s="10">
        <v>28</v>
      </c>
      <c r="J71" s="30">
        <v>2.763888888888889E-2</v>
      </c>
      <c r="K71" s="10"/>
      <c r="L71" s="41"/>
    </row>
    <row r="72" spans="1:12" s="8" customFormat="1" x14ac:dyDescent="0.3">
      <c r="A72" s="17" t="s">
        <v>45</v>
      </c>
      <c r="B72" s="4" t="s">
        <v>5</v>
      </c>
      <c r="C72" s="10">
        <v>5</v>
      </c>
      <c r="D72" s="11">
        <f t="shared" si="6"/>
        <v>55</v>
      </c>
      <c r="E72" s="54">
        <f t="shared" si="7"/>
        <v>7.3043981481481488E-2</v>
      </c>
      <c r="F72" s="53">
        <f t="shared" si="8"/>
        <v>2</v>
      </c>
      <c r="G72" s="15">
        <v>28</v>
      </c>
      <c r="H72" s="30">
        <v>4.4351851851851858E-2</v>
      </c>
      <c r="I72" s="10">
        <v>27</v>
      </c>
      <c r="J72" s="30">
        <v>2.8692129629629633E-2</v>
      </c>
      <c r="K72" s="10"/>
      <c r="L72" s="41"/>
    </row>
    <row r="73" spans="1:12" s="8" customFormat="1" x14ac:dyDescent="0.3">
      <c r="A73" s="17" t="s">
        <v>78</v>
      </c>
      <c r="B73" s="4" t="s">
        <v>5</v>
      </c>
      <c r="C73" s="10">
        <v>6</v>
      </c>
      <c r="D73" s="11">
        <f t="shared" si="6"/>
        <v>51</v>
      </c>
      <c r="E73" s="54">
        <f t="shared" si="7"/>
        <v>0.14232638888888888</v>
      </c>
      <c r="F73" s="53">
        <f t="shared" si="8"/>
        <v>2</v>
      </c>
      <c r="G73" s="15">
        <v>22</v>
      </c>
      <c r="H73" s="30">
        <v>6.6840277777777776E-2</v>
      </c>
      <c r="I73" s="10"/>
      <c r="J73" s="30"/>
      <c r="K73" s="10">
        <v>29</v>
      </c>
      <c r="L73" s="41">
        <v>7.5486111111111115E-2</v>
      </c>
    </row>
    <row r="74" spans="1:12" s="8" customFormat="1" x14ac:dyDescent="0.3">
      <c r="A74" s="17" t="s">
        <v>84</v>
      </c>
      <c r="B74" s="4" t="s">
        <v>5</v>
      </c>
      <c r="C74" s="10">
        <v>7</v>
      </c>
      <c r="D74" s="11">
        <f t="shared" si="6"/>
        <v>45</v>
      </c>
      <c r="E74" s="54">
        <f t="shared" si="7"/>
        <v>0.109375</v>
      </c>
      <c r="F74" s="53">
        <f t="shared" si="8"/>
        <v>2</v>
      </c>
      <c r="G74" s="15">
        <v>21</v>
      </c>
      <c r="H74" s="31">
        <v>7.0162037037037037E-2</v>
      </c>
      <c r="I74" s="10">
        <v>24</v>
      </c>
      <c r="J74" s="30">
        <v>3.9212962962962963E-2</v>
      </c>
      <c r="K74" s="10"/>
      <c r="L74" s="12"/>
    </row>
    <row r="75" spans="1:12" s="8" customFormat="1" x14ac:dyDescent="0.3">
      <c r="A75" s="17" t="s">
        <v>52</v>
      </c>
      <c r="B75" s="4" t="s">
        <v>5</v>
      </c>
      <c r="C75" s="10">
        <v>8</v>
      </c>
      <c r="D75" s="11">
        <f t="shared" si="6"/>
        <v>25</v>
      </c>
      <c r="E75" s="54">
        <f t="shared" si="7"/>
        <v>4.8715277777777781E-2</v>
      </c>
      <c r="F75" s="53">
        <f t="shared" si="8"/>
        <v>1</v>
      </c>
      <c r="G75" s="15">
        <v>25</v>
      </c>
      <c r="H75" s="30">
        <v>4.8715277777777781E-2</v>
      </c>
      <c r="I75" s="10"/>
      <c r="J75" s="30"/>
      <c r="K75" s="10"/>
      <c r="L75" s="41"/>
    </row>
    <row r="76" spans="1:12" s="8" customFormat="1" x14ac:dyDescent="0.3">
      <c r="A76" s="17" t="s">
        <v>126</v>
      </c>
      <c r="B76" s="4" t="s">
        <v>5</v>
      </c>
      <c r="C76" s="10">
        <v>8</v>
      </c>
      <c r="D76" s="11">
        <f t="shared" si="6"/>
        <v>25</v>
      </c>
      <c r="E76" s="54">
        <f t="shared" si="7"/>
        <v>3.5219907407407408E-2</v>
      </c>
      <c r="F76" s="53">
        <f t="shared" si="8"/>
        <v>1</v>
      </c>
      <c r="G76" s="15"/>
      <c r="H76" s="30"/>
      <c r="I76" s="10">
        <v>25</v>
      </c>
      <c r="J76" s="30">
        <v>3.5219907407407408E-2</v>
      </c>
      <c r="K76" s="10"/>
      <c r="L76" s="12"/>
    </row>
    <row r="77" spans="1:12" s="8" customFormat="1" x14ac:dyDescent="0.3">
      <c r="A77" s="17" t="s">
        <v>65</v>
      </c>
      <c r="B77" s="4" t="s">
        <v>5</v>
      </c>
      <c r="C77" s="10">
        <v>9</v>
      </c>
      <c r="D77" s="11">
        <f t="shared" si="6"/>
        <v>24</v>
      </c>
      <c r="E77" s="54">
        <f t="shared" si="7"/>
        <v>6.1238425925925925E-2</v>
      </c>
      <c r="F77" s="53">
        <f t="shared" si="8"/>
        <v>1</v>
      </c>
      <c r="G77" s="15">
        <v>24</v>
      </c>
      <c r="H77" s="31">
        <v>6.1238425925925925E-2</v>
      </c>
      <c r="I77" s="10"/>
      <c r="J77" s="30"/>
      <c r="K77" s="10"/>
      <c r="L77" s="41"/>
    </row>
    <row r="78" spans="1:12" s="8" customFormat="1" ht="15.75" thickBot="1" x14ac:dyDescent="0.35">
      <c r="A78" s="18" t="s">
        <v>71</v>
      </c>
      <c r="B78" s="5" t="s">
        <v>5</v>
      </c>
      <c r="C78" s="13">
        <v>10</v>
      </c>
      <c r="D78" s="14">
        <f t="shared" si="6"/>
        <v>23</v>
      </c>
      <c r="E78" s="55">
        <f t="shared" si="7"/>
        <v>6.2534722222222228E-2</v>
      </c>
      <c r="F78" s="56">
        <f t="shared" si="8"/>
        <v>1</v>
      </c>
      <c r="G78" s="16">
        <v>23</v>
      </c>
      <c r="H78" s="37">
        <v>6.2534722222222228E-2</v>
      </c>
      <c r="I78" s="13"/>
      <c r="J78" s="37"/>
      <c r="K78" s="13"/>
      <c r="L78" s="109"/>
    </row>
    <row r="79" spans="1:12" x14ac:dyDescent="0.3">
      <c r="H79" s="26"/>
    </row>
  </sheetData>
  <autoFilter ref="A3:L78" xr:uid="{8BEE02ED-1DB1-4E30-B754-808D4B908234}">
    <sortState xmlns:xlrd2="http://schemas.microsoft.com/office/spreadsheetml/2017/richdata2" ref="A4:L78">
      <sortCondition ref="B3:B78"/>
    </sortState>
  </autoFilter>
  <mergeCells count="7">
    <mergeCell ref="A1:F2"/>
    <mergeCell ref="G2:H2"/>
    <mergeCell ref="I2:J2"/>
    <mergeCell ref="K2:L2"/>
    <mergeCell ref="I1:J1"/>
    <mergeCell ref="K1:L1"/>
    <mergeCell ref="G1:H1"/>
  </mergeCells>
  <pageMargins left="0.7" right="0.7" top="0.75" bottom="0.75" header="0.3" footer="0.3"/>
  <pageSetup paperSize="9" scale="71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26336-6DFB-4D42-9082-BA3711DD1077}">
  <sheetPr>
    <pageSetUpPr fitToPage="1"/>
  </sheetPr>
  <dimension ref="A1:O58"/>
  <sheetViews>
    <sheetView zoomScale="110" zoomScaleNormal="110" workbookViewId="0">
      <pane ySplit="3" topLeftCell="A4" activePane="bottomLeft" state="frozen"/>
      <selection pane="bottomLeft" activeCell="F26" sqref="F26:F32"/>
    </sheetView>
  </sheetViews>
  <sheetFormatPr defaultRowHeight="15.05" x14ac:dyDescent="0.3"/>
  <cols>
    <col min="1" max="1" width="17.33203125" customWidth="1"/>
    <col min="2" max="2" width="11.6640625" customWidth="1"/>
    <col min="3" max="4" width="8.88671875" style="1"/>
    <col min="5" max="5" width="9.5546875" style="1" customWidth="1"/>
    <col min="6" max="6" width="14.21875" style="1" bestFit="1" customWidth="1"/>
    <col min="9" max="11" width="8.88671875" style="3"/>
    <col min="12" max="12" width="9.109375" style="3" bestFit="1" customWidth="1"/>
    <col min="14" max="14" width="10.77734375" customWidth="1"/>
    <col min="15" max="15" width="11.88671875" customWidth="1"/>
  </cols>
  <sheetData>
    <row r="1" spans="1:15" s="8" customFormat="1" ht="15.05" customHeight="1" thickBot="1" x14ac:dyDescent="0.35">
      <c r="A1" s="159" t="s">
        <v>29</v>
      </c>
      <c r="B1" s="160"/>
      <c r="C1" s="160"/>
      <c r="D1" s="160"/>
      <c r="E1" s="160"/>
      <c r="F1" s="161"/>
      <c r="G1" s="170" t="s">
        <v>17</v>
      </c>
      <c r="H1" s="169"/>
      <c r="I1" s="169" t="s">
        <v>17</v>
      </c>
      <c r="J1" s="169"/>
      <c r="K1" s="169" t="s">
        <v>17</v>
      </c>
      <c r="L1" s="169"/>
    </row>
    <row r="2" spans="1:15" s="8" customFormat="1" ht="35.35" customHeight="1" thickBot="1" x14ac:dyDescent="0.35">
      <c r="A2" s="162"/>
      <c r="B2" s="163"/>
      <c r="C2" s="163"/>
      <c r="D2" s="163"/>
      <c r="E2" s="163"/>
      <c r="F2" s="164"/>
      <c r="G2" s="165" t="s">
        <v>31</v>
      </c>
      <c r="H2" s="166"/>
      <c r="I2" s="166" t="s">
        <v>37</v>
      </c>
      <c r="J2" s="166"/>
      <c r="K2" s="167" t="s">
        <v>39</v>
      </c>
      <c r="L2" s="168"/>
    </row>
    <row r="3" spans="1:15" s="8" customFormat="1" ht="32.75" customHeight="1" thickBot="1" x14ac:dyDescent="0.35">
      <c r="A3" s="59" t="s">
        <v>1</v>
      </c>
      <c r="B3" s="60" t="s">
        <v>3</v>
      </c>
      <c r="C3" s="61" t="s">
        <v>4</v>
      </c>
      <c r="D3" s="61" t="s">
        <v>2</v>
      </c>
      <c r="E3" s="61" t="s">
        <v>21</v>
      </c>
      <c r="F3" s="62" t="s">
        <v>28</v>
      </c>
      <c r="G3" s="25" t="s">
        <v>14</v>
      </c>
      <c r="H3" s="6" t="s">
        <v>15</v>
      </c>
      <c r="I3" s="6" t="s">
        <v>14</v>
      </c>
      <c r="J3" s="6" t="s">
        <v>15</v>
      </c>
      <c r="K3" s="6" t="s">
        <v>14</v>
      </c>
      <c r="L3" s="2" t="s">
        <v>15</v>
      </c>
    </row>
    <row r="4" spans="1:15" s="8" customFormat="1" x14ac:dyDescent="0.3">
      <c r="A4" s="68" t="s">
        <v>68</v>
      </c>
      <c r="B4" s="69" t="s">
        <v>10</v>
      </c>
      <c r="C4" s="73">
        <v>1</v>
      </c>
      <c r="D4" s="73">
        <f>SUM(G4,I4,K4)</f>
        <v>88</v>
      </c>
      <c r="E4" s="71">
        <f>SUM(H4+J4+L4)</f>
        <v>0.429837962962963</v>
      </c>
      <c r="F4" s="88">
        <f>COUNT(G4,I4,K4)</f>
        <v>3</v>
      </c>
      <c r="G4" s="72">
        <v>30</v>
      </c>
      <c r="H4" s="74">
        <v>0.30574074074074076</v>
      </c>
      <c r="I4" s="70">
        <v>30</v>
      </c>
      <c r="J4" s="106">
        <v>8.5590277777777779E-2</v>
      </c>
      <c r="K4" s="70">
        <v>28</v>
      </c>
      <c r="L4" s="107">
        <v>3.8506944444444448E-2</v>
      </c>
      <c r="N4" s="124"/>
      <c r="O4" t="s">
        <v>141</v>
      </c>
    </row>
    <row r="5" spans="1:15" s="8" customFormat="1" x14ac:dyDescent="0.3">
      <c r="A5" s="114" t="s">
        <v>99</v>
      </c>
      <c r="B5" s="115" t="s">
        <v>10</v>
      </c>
      <c r="C5" s="125">
        <v>2</v>
      </c>
      <c r="D5" s="125">
        <f>SUM(G5,I5,K5)</f>
        <v>85</v>
      </c>
      <c r="E5" s="117">
        <f>SUM(H5+J5+L5)</f>
        <v>0.45504629629629634</v>
      </c>
      <c r="F5" s="212">
        <f>COUNT(G5,I5,K5)</f>
        <v>3</v>
      </c>
      <c r="G5" s="130">
        <v>28</v>
      </c>
      <c r="H5" s="120">
        <v>0.32527777777777778</v>
      </c>
      <c r="I5" s="116">
        <v>27</v>
      </c>
      <c r="J5" s="121">
        <v>9.5092592592592604E-2</v>
      </c>
      <c r="K5" s="116">
        <v>30</v>
      </c>
      <c r="L5" s="122">
        <v>3.4675925925925923E-2</v>
      </c>
      <c r="N5" s="123"/>
      <c r="O5" t="s">
        <v>142</v>
      </c>
    </row>
    <row r="6" spans="1:15" s="8" customFormat="1" x14ac:dyDescent="0.3">
      <c r="A6" s="17" t="s">
        <v>113</v>
      </c>
      <c r="B6" s="4" t="s">
        <v>10</v>
      </c>
      <c r="C6" s="11">
        <v>3</v>
      </c>
      <c r="D6" s="11">
        <f>SUM(G6,I6,K6)</f>
        <v>58</v>
      </c>
      <c r="E6" s="38">
        <f>SUM(H6+J6+L6)</f>
        <v>0.13042824074074075</v>
      </c>
      <c r="F6" s="57">
        <f>COUNT(G6,I6,K6)</f>
        <v>2</v>
      </c>
      <c r="G6" s="15"/>
      <c r="H6" s="27"/>
      <c r="I6" s="10">
        <v>29</v>
      </c>
      <c r="J6" s="30">
        <v>9.4050925925925941E-2</v>
      </c>
      <c r="K6" s="10">
        <v>29</v>
      </c>
      <c r="L6" s="41">
        <v>3.6377314814814814E-2</v>
      </c>
    </row>
    <row r="7" spans="1:15" s="8" customFormat="1" x14ac:dyDescent="0.3">
      <c r="A7" s="17" t="s">
        <v>104</v>
      </c>
      <c r="B7" s="4" t="s">
        <v>10</v>
      </c>
      <c r="C7" s="11">
        <v>4</v>
      </c>
      <c r="D7" s="11">
        <f>SUM(G7,I7,K7)</f>
        <v>58</v>
      </c>
      <c r="E7" s="38">
        <f>SUM(H7+J7+L7)</f>
        <v>0.40050925925925929</v>
      </c>
      <c r="F7" s="57">
        <f>COUNT(G7,I7,K7)</f>
        <v>2</v>
      </c>
      <c r="G7" s="15">
        <v>30</v>
      </c>
      <c r="H7" s="27">
        <v>0.30574074074074076</v>
      </c>
      <c r="I7" s="10">
        <v>28</v>
      </c>
      <c r="J7" s="30">
        <v>9.4768518518518516E-2</v>
      </c>
      <c r="K7" s="10"/>
      <c r="L7" s="41"/>
    </row>
    <row r="8" spans="1:15" s="8" customFormat="1" x14ac:dyDescent="0.3">
      <c r="A8" s="17" t="s">
        <v>136</v>
      </c>
      <c r="B8" s="4" t="s">
        <v>10</v>
      </c>
      <c r="C8" s="11">
        <v>5</v>
      </c>
      <c r="D8" s="11">
        <f>SUM(G8,I8,K8)</f>
        <v>26</v>
      </c>
      <c r="E8" s="38">
        <f>SUM(H8+J8+L8)</f>
        <v>0.13704861111111111</v>
      </c>
      <c r="F8" s="57">
        <f>COUNT(G8,I8,K8)</f>
        <v>1</v>
      </c>
      <c r="G8" s="15"/>
      <c r="H8" s="27"/>
      <c r="I8" s="10">
        <v>26</v>
      </c>
      <c r="J8" s="30">
        <v>9.5428240740740744E-2</v>
      </c>
      <c r="K8" s="10"/>
      <c r="L8" s="41">
        <v>4.162037037037037E-2</v>
      </c>
    </row>
    <row r="9" spans="1:15" s="8" customFormat="1" x14ac:dyDescent="0.3">
      <c r="A9" s="75" t="s">
        <v>74</v>
      </c>
      <c r="B9" s="76" t="s">
        <v>11</v>
      </c>
      <c r="C9" s="84">
        <v>1</v>
      </c>
      <c r="D9" s="84">
        <f>SUM(G9,I9,K9)</f>
        <v>88</v>
      </c>
      <c r="E9" s="79">
        <f>SUM(H9+J9+L9)</f>
        <v>0.34964120370370366</v>
      </c>
      <c r="F9" s="89">
        <f>COUNT(G9,I9,K9)</f>
        <v>3</v>
      </c>
      <c r="G9" s="82">
        <v>30</v>
      </c>
      <c r="H9" s="85">
        <v>0.24893518518518518</v>
      </c>
      <c r="I9" s="77">
        <v>29</v>
      </c>
      <c r="J9" s="83">
        <v>7.1099537037037031E-2</v>
      </c>
      <c r="K9" s="77">
        <v>29</v>
      </c>
      <c r="L9" s="87">
        <v>2.960648148148148E-2</v>
      </c>
    </row>
    <row r="10" spans="1:15" s="8" customFormat="1" x14ac:dyDescent="0.3">
      <c r="A10" s="114" t="s">
        <v>76</v>
      </c>
      <c r="B10" s="115" t="s">
        <v>11</v>
      </c>
      <c r="C10" s="125">
        <v>2</v>
      </c>
      <c r="D10" s="125">
        <f>SUM(G10,I10,K10)</f>
        <v>82</v>
      </c>
      <c r="E10" s="117">
        <f>SUM(H10+J10+L10)</f>
        <v>0.41355324074074074</v>
      </c>
      <c r="F10" s="212">
        <f>COUNT(G10,I10,K10)</f>
        <v>3</v>
      </c>
      <c r="G10" s="130">
        <v>27</v>
      </c>
      <c r="H10" s="120">
        <v>0.30574074074074076</v>
      </c>
      <c r="I10" s="116">
        <v>27</v>
      </c>
      <c r="J10" s="121">
        <v>7.7557870370370374E-2</v>
      </c>
      <c r="K10" s="116">
        <v>28</v>
      </c>
      <c r="L10" s="122">
        <v>3.0254629629629631E-2</v>
      </c>
    </row>
    <row r="11" spans="1:15" s="8" customFormat="1" x14ac:dyDescent="0.3">
      <c r="A11" s="114" t="s">
        <v>89</v>
      </c>
      <c r="B11" s="115" t="s">
        <v>11</v>
      </c>
      <c r="C11" s="125">
        <v>3</v>
      </c>
      <c r="D11" s="125">
        <f>SUM(G11,I11,K11)</f>
        <v>81</v>
      </c>
      <c r="E11" s="117">
        <f>SUM(H11+J11+L11)</f>
        <v>0.40387731481481487</v>
      </c>
      <c r="F11" s="212">
        <f>COUNT(G11,I11,K11)</f>
        <v>3</v>
      </c>
      <c r="G11" s="130">
        <v>29</v>
      </c>
      <c r="H11" s="120">
        <v>0.28593750000000001</v>
      </c>
      <c r="I11" s="116">
        <v>26</v>
      </c>
      <c r="J11" s="121">
        <v>8.0891203703703715E-2</v>
      </c>
      <c r="K11" s="116">
        <v>26</v>
      </c>
      <c r="L11" s="122">
        <v>3.7048611111111109E-2</v>
      </c>
    </row>
    <row r="12" spans="1:15" s="8" customFormat="1" x14ac:dyDescent="0.3">
      <c r="A12" s="114" t="s">
        <v>88</v>
      </c>
      <c r="B12" s="115" t="s">
        <v>11</v>
      </c>
      <c r="C12" s="125">
        <v>4</v>
      </c>
      <c r="D12" s="125">
        <f>SUM(G12,I12,K12)</f>
        <v>78</v>
      </c>
      <c r="E12" s="117">
        <f>SUM(H12+J12+L12)</f>
        <v>0.40458333333333335</v>
      </c>
      <c r="F12" s="212">
        <f>COUNT(G12,I12,K12)</f>
        <v>3</v>
      </c>
      <c r="G12" s="130">
        <v>28</v>
      </c>
      <c r="H12" s="120">
        <v>0.28657407407407409</v>
      </c>
      <c r="I12" s="116">
        <v>25</v>
      </c>
      <c r="J12" s="121">
        <v>8.0902777777777782E-2</v>
      </c>
      <c r="K12" s="116">
        <v>25</v>
      </c>
      <c r="L12" s="122">
        <v>3.7106481481481483E-2</v>
      </c>
    </row>
    <row r="13" spans="1:15" s="8" customFormat="1" x14ac:dyDescent="0.3">
      <c r="A13" s="114" t="s">
        <v>86</v>
      </c>
      <c r="B13" s="115" t="s">
        <v>11</v>
      </c>
      <c r="C13" s="125">
        <v>5</v>
      </c>
      <c r="D13" s="125">
        <f>SUM(G13,I13,K13)</f>
        <v>71</v>
      </c>
      <c r="E13" s="117">
        <f>SUM(H13+J13+L13)</f>
        <v>0.44761574074074073</v>
      </c>
      <c r="F13" s="212">
        <f>COUNT(G13,I13,K13)</f>
        <v>3</v>
      </c>
      <c r="G13" s="130">
        <v>27</v>
      </c>
      <c r="H13" s="120">
        <v>0.30574074074074076</v>
      </c>
      <c r="I13" s="116">
        <v>23</v>
      </c>
      <c r="J13" s="121">
        <v>9.8020833333333335E-2</v>
      </c>
      <c r="K13" s="116">
        <v>21</v>
      </c>
      <c r="L13" s="122">
        <v>4.3854166666666666E-2</v>
      </c>
    </row>
    <row r="14" spans="1:15" s="8" customFormat="1" x14ac:dyDescent="0.3">
      <c r="A14" s="17" t="s">
        <v>137</v>
      </c>
      <c r="B14" s="4" t="s">
        <v>11</v>
      </c>
      <c r="C14" s="11">
        <v>6</v>
      </c>
      <c r="D14" s="11">
        <f>SUM(G14,I14,K14)</f>
        <v>58</v>
      </c>
      <c r="E14" s="38">
        <f>SUM(H14+J14+L14)</f>
        <v>9.902777777777777E-2</v>
      </c>
      <c r="F14" s="57">
        <f>COUNT(G14,I14,K14)</f>
        <v>2</v>
      </c>
      <c r="G14" s="15"/>
      <c r="H14" s="27"/>
      <c r="I14" s="10">
        <v>28</v>
      </c>
      <c r="J14" s="30">
        <v>7.4201388888888886E-2</v>
      </c>
      <c r="K14" s="10">
        <v>30</v>
      </c>
      <c r="L14" s="41">
        <v>2.4826388888888887E-2</v>
      </c>
    </row>
    <row r="15" spans="1:15" s="8" customFormat="1" x14ac:dyDescent="0.3">
      <c r="A15" s="17" t="s">
        <v>106</v>
      </c>
      <c r="B15" s="4" t="s">
        <v>11</v>
      </c>
      <c r="C15" s="11">
        <v>7</v>
      </c>
      <c r="D15" s="11">
        <f>SUM(G15,I15,K15)</f>
        <v>57</v>
      </c>
      <c r="E15" s="38">
        <f>SUM(H15+J15+L15)</f>
        <v>0.37517361111111114</v>
      </c>
      <c r="F15" s="57">
        <f>COUNT(G15,I15,K15)</f>
        <v>2</v>
      </c>
      <c r="G15" s="15">
        <v>27</v>
      </c>
      <c r="H15" s="27">
        <v>0.30574074074074076</v>
      </c>
      <c r="I15" s="10">
        <v>30</v>
      </c>
      <c r="J15" s="30">
        <v>6.9432870370370367E-2</v>
      </c>
      <c r="K15" s="10"/>
      <c r="L15" s="41"/>
    </row>
    <row r="16" spans="1:15" s="8" customFormat="1" x14ac:dyDescent="0.3">
      <c r="A16" s="17" t="s">
        <v>69</v>
      </c>
      <c r="B16" s="4" t="s">
        <v>11</v>
      </c>
      <c r="C16" s="11">
        <v>8</v>
      </c>
      <c r="D16" s="11">
        <f>SUM(G16,I16,K16)</f>
        <v>51</v>
      </c>
      <c r="E16" s="38">
        <f>SUM(H16+J16+L16)</f>
        <v>0.11692129629629627</v>
      </c>
      <c r="F16" s="57">
        <f>COUNT(G16,I16,K16)</f>
        <v>2</v>
      </c>
      <c r="G16" s="15"/>
      <c r="H16" s="27"/>
      <c r="I16" s="10">
        <v>24</v>
      </c>
      <c r="J16" s="30">
        <v>8.519675925925925E-2</v>
      </c>
      <c r="K16" s="10">
        <v>27</v>
      </c>
      <c r="L16" s="41">
        <v>3.172453703703703E-2</v>
      </c>
    </row>
    <row r="17" spans="1:12" s="8" customFormat="1" x14ac:dyDescent="0.3">
      <c r="A17" s="17" t="s">
        <v>90</v>
      </c>
      <c r="B17" s="4" t="s">
        <v>11</v>
      </c>
      <c r="C17" s="11">
        <v>8</v>
      </c>
      <c r="D17" s="11">
        <f>SUM(G17,I17,K17)</f>
        <v>51</v>
      </c>
      <c r="E17" s="38">
        <f>SUM(H17+J17+L17)</f>
        <v>0.32390046296296299</v>
      </c>
      <c r="F17" s="57">
        <f>COUNT(G17,I17,K17)</f>
        <v>2</v>
      </c>
      <c r="G17" s="15">
        <v>28</v>
      </c>
      <c r="H17" s="27">
        <v>0.28657407407407409</v>
      </c>
      <c r="I17" s="10"/>
      <c r="J17" s="30"/>
      <c r="K17" s="10">
        <v>23</v>
      </c>
      <c r="L17" s="41">
        <v>3.7326388888888888E-2</v>
      </c>
    </row>
    <row r="18" spans="1:12" s="8" customFormat="1" x14ac:dyDescent="0.3">
      <c r="A18" s="17" t="s">
        <v>92</v>
      </c>
      <c r="B18" s="4" t="s">
        <v>11</v>
      </c>
      <c r="C18" s="11">
        <v>9</v>
      </c>
      <c r="D18" s="11">
        <f>SUM(G18,I18,K18)</f>
        <v>50</v>
      </c>
      <c r="E18" s="38">
        <f>SUM(H18+J18+L18)</f>
        <v>0.41318287037037038</v>
      </c>
      <c r="F18" s="57">
        <f>COUNT(G18,I18,K18)</f>
        <v>2</v>
      </c>
      <c r="G18" s="15">
        <v>26</v>
      </c>
      <c r="H18" s="27">
        <v>0.37587962962962962</v>
      </c>
      <c r="I18" s="10"/>
      <c r="J18" s="10"/>
      <c r="K18" s="10">
        <v>24</v>
      </c>
      <c r="L18" s="41">
        <v>3.7303240740740741E-2</v>
      </c>
    </row>
    <row r="19" spans="1:12" s="8" customFormat="1" x14ac:dyDescent="0.3">
      <c r="A19" s="17" t="s">
        <v>91</v>
      </c>
      <c r="B19" s="4" t="s">
        <v>11</v>
      </c>
      <c r="C19" s="11">
        <v>10</v>
      </c>
      <c r="D19" s="11">
        <f>SUM(G19,I19,K19)</f>
        <v>48</v>
      </c>
      <c r="E19" s="38">
        <f>SUM(H19+J19+L19)</f>
        <v>0.41486111111111112</v>
      </c>
      <c r="F19" s="57">
        <f>COUNT(G19,I19,K19)</f>
        <v>2</v>
      </c>
      <c r="G19" s="15">
        <v>26</v>
      </c>
      <c r="H19" s="27">
        <v>0.37587962962962962</v>
      </c>
      <c r="I19" s="10"/>
      <c r="J19" s="30"/>
      <c r="K19" s="10">
        <v>22</v>
      </c>
      <c r="L19" s="41">
        <v>3.8981481481481485E-2</v>
      </c>
    </row>
    <row r="20" spans="1:12" s="8" customFormat="1" x14ac:dyDescent="0.3">
      <c r="A20" s="17" t="s">
        <v>87</v>
      </c>
      <c r="B20" s="4" t="s">
        <v>11</v>
      </c>
      <c r="C20" s="11">
        <v>11</v>
      </c>
      <c r="D20" s="11">
        <f>SUM(G20,I20,K20)</f>
        <v>42</v>
      </c>
      <c r="E20" s="38">
        <f>SUM(H20+J20+L20)</f>
        <v>0.14231481481481484</v>
      </c>
      <c r="F20" s="57">
        <f>COUNT(G20,I20,K20)</f>
        <v>2</v>
      </c>
      <c r="G20" s="15"/>
      <c r="H20" s="27"/>
      <c r="I20" s="10">
        <v>22</v>
      </c>
      <c r="J20" s="30">
        <v>9.8067129629629643E-2</v>
      </c>
      <c r="K20" s="10">
        <v>20</v>
      </c>
      <c r="L20" s="41">
        <v>4.4247685185185182E-2</v>
      </c>
    </row>
    <row r="21" spans="1:12" s="8" customFormat="1" x14ac:dyDescent="0.3">
      <c r="A21" s="75" t="s">
        <v>93</v>
      </c>
      <c r="B21" s="76" t="s">
        <v>12</v>
      </c>
      <c r="C21" s="84">
        <v>1</v>
      </c>
      <c r="D21" s="84">
        <f>SUM(G21,I21,K21)</f>
        <v>90</v>
      </c>
      <c r="E21" s="79">
        <f>SUM(H21+J21+L21)</f>
        <v>0.42137731481481483</v>
      </c>
      <c r="F21" s="89">
        <f>COUNT(G21,I21,K21)</f>
        <v>3</v>
      </c>
      <c r="G21" s="82">
        <v>30</v>
      </c>
      <c r="H21" s="85">
        <v>0.30574074074074076</v>
      </c>
      <c r="I21" s="77">
        <v>30</v>
      </c>
      <c r="J21" s="83">
        <v>8.4733796296296293E-2</v>
      </c>
      <c r="K21" s="77">
        <v>30</v>
      </c>
      <c r="L21" s="87">
        <v>3.0902777777777779E-2</v>
      </c>
    </row>
    <row r="22" spans="1:12" s="8" customFormat="1" x14ac:dyDescent="0.3">
      <c r="A22" s="75" t="s">
        <v>82</v>
      </c>
      <c r="B22" s="76" t="s">
        <v>13</v>
      </c>
      <c r="C22" s="84">
        <v>1</v>
      </c>
      <c r="D22" s="84">
        <f>SUM(G22,I22,K22)</f>
        <v>90</v>
      </c>
      <c r="E22" s="79">
        <f>SUM(H22+J22+L22)</f>
        <v>0.35552083333333334</v>
      </c>
      <c r="F22" s="89">
        <f>COUNT(G22,I22,K22)</f>
        <v>3</v>
      </c>
      <c r="G22" s="82">
        <v>30</v>
      </c>
      <c r="H22" s="85">
        <v>0.24893518518518518</v>
      </c>
      <c r="I22" s="77">
        <v>30</v>
      </c>
      <c r="J22" s="83">
        <v>7.6238425925925932E-2</v>
      </c>
      <c r="K22" s="77">
        <v>30</v>
      </c>
      <c r="L22" s="87">
        <v>3.0347222222222223E-2</v>
      </c>
    </row>
    <row r="23" spans="1:12" s="8" customFormat="1" x14ac:dyDescent="0.3">
      <c r="A23" s="75" t="s">
        <v>55</v>
      </c>
      <c r="B23" s="76" t="s">
        <v>7</v>
      </c>
      <c r="C23" s="84">
        <v>1</v>
      </c>
      <c r="D23" s="84">
        <f>SUM(G23,I23,K23)</f>
        <v>90</v>
      </c>
      <c r="E23" s="79">
        <f>SUM(H23+J23+L23)</f>
        <v>0.29743055555555553</v>
      </c>
      <c r="F23" s="89">
        <f>COUNT(G23,I23,K23)</f>
        <v>3</v>
      </c>
      <c r="G23" s="82">
        <v>30</v>
      </c>
      <c r="H23" s="85">
        <v>0.2023611111111111</v>
      </c>
      <c r="I23" s="77">
        <v>30</v>
      </c>
      <c r="J23" s="83">
        <v>6.5208333333333326E-2</v>
      </c>
      <c r="K23" s="77">
        <v>30</v>
      </c>
      <c r="L23" s="87">
        <v>2.9861111111111113E-2</v>
      </c>
    </row>
    <row r="24" spans="1:12" s="8" customFormat="1" x14ac:dyDescent="0.3">
      <c r="A24" s="17" t="s">
        <v>83</v>
      </c>
      <c r="B24" s="4" t="s">
        <v>7</v>
      </c>
      <c r="C24" s="11">
        <v>2</v>
      </c>
      <c r="D24" s="11">
        <f>SUM(G24,I24,K24)</f>
        <v>57</v>
      </c>
      <c r="E24" s="38">
        <f>SUM(H24+J24+L24)</f>
        <v>0.32123842592592594</v>
      </c>
      <c r="F24" s="57">
        <f>COUNT(G24,I24,K24)</f>
        <v>2</v>
      </c>
      <c r="G24" s="15">
        <v>28</v>
      </c>
      <c r="H24" s="27">
        <v>0.25018518518518518</v>
      </c>
      <c r="I24" s="10">
        <v>29</v>
      </c>
      <c r="J24" s="30">
        <v>7.105324074074075E-2</v>
      </c>
      <c r="K24" s="10"/>
      <c r="L24" s="12"/>
    </row>
    <row r="25" spans="1:12" s="8" customFormat="1" x14ac:dyDescent="0.3">
      <c r="A25" s="17" t="s">
        <v>63</v>
      </c>
      <c r="B25" s="4" t="s">
        <v>7</v>
      </c>
      <c r="C25" s="11">
        <v>3</v>
      </c>
      <c r="D25" s="11">
        <f>SUM(G25,I25,K25)</f>
        <v>29</v>
      </c>
      <c r="E25" s="38">
        <f>SUM(H25+J25+L25)</f>
        <v>0.21802083333333333</v>
      </c>
      <c r="F25" s="57">
        <f>COUNT(G25,I25,K25)</f>
        <v>1</v>
      </c>
      <c r="G25" s="15">
        <v>29</v>
      </c>
      <c r="H25" s="27">
        <v>0.21802083333333333</v>
      </c>
      <c r="I25" s="10"/>
      <c r="J25" s="10"/>
      <c r="K25" s="10"/>
      <c r="L25" s="12"/>
    </row>
    <row r="26" spans="1:12" s="8" customFormat="1" x14ac:dyDescent="0.3">
      <c r="A26" s="75" t="s">
        <v>60</v>
      </c>
      <c r="B26" s="76" t="s">
        <v>6</v>
      </c>
      <c r="C26" s="84">
        <v>1</v>
      </c>
      <c r="D26" s="84">
        <f>SUM(G26,I26,K26)</f>
        <v>83</v>
      </c>
      <c r="E26" s="79">
        <f>SUM(H26+J26+L26)</f>
        <v>0.25503472222222223</v>
      </c>
      <c r="F26" s="89">
        <f>COUNT(G26,I26,K26)</f>
        <v>3</v>
      </c>
      <c r="G26" s="82">
        <v>28</v>
      </c>
      <c r="H26" s="85">
        <v>0.17641203703703703</v>
      </c>
      <c r="I26" s="77">
        <v>25</v>
      </c>
      <c r="J26" s="83">
        <v>5.7048611111111112E-2</v>
      </c>
      <c r="K26" s="77">
        <v>30</v>
      </c>
      <c r="L26" s="87">
        <v>2.1574074074074075E-2</v>
      </c>
    </row>
    <row r="27" spans="1:12" s="8" customFormat="1" x14ac:dyDescent="0.3">
      <c r="A27" s="114" t="s">
        <v>54</v>
      </c>
      <c r="B27" s="115" t="s">
        <v>6</v>
      </c>
      <c r="C27" s="125">
        <v>2</v>
      </c>
      <c r="D27" s="125">
        <f>SUM(G27,I27,K27)</f>
        <v>81</v>
      </c>
      <c r="E27" s="117">
        <f>SUM(H27+J27+L27)</f>
        <v>0.25660879629629629</v>
      </c>
      <c r="F27" s="212">
        <f>COUNT(G27,I27,K27)</f>
        <v>3</v>
      </c>
      <c r="G27" s="130">
        <v>27</v>
      </c>
      <c r="H27" s="120">
        <v>0.17787037037037037</v>
      </c>
      <c r="I27" s="116">
        <v>26</v>
      </c>
      <c r="J27" s="121">
        <v>5.693287037037037E-2</v>
      </c>
      <c r="K27" s="116">
        <v>28</v>
      </c>
      <c r="L27" s="122">
        <v>2.1805555555555554E-2</v>
      </c>
    </row>
    <row r="28" spans="1:12" s="8" customFormat="1" x14ac:dyDescent="0.3">
      <c r="A28" s="114" t="s">
        <v>43</v>
      </c>
      <c r="B28" s="115" t="s">
        <v>6</v>
      </c>
      <c r="C28" s="125">
        <v>3</v>
      </c>
      <c r="D28" s="125">
        <f>SUM(G28,I28,K28)</f>
        <v>80</v>
      </c>
      <c r="E28" s="117">
        <f>SUM(H28+J28+L28)</f>
        <v>0.26133101851851853</v>
      </c>
      <c r="F28" s="212">
        <f>COUNT(G28,I28,K28)</f>
        <v>3</v>
      </c>
      <c r="G28" s="130">
        <v>29</v>
      </c>
      <c r="H28" s="120">
        <v>0.16842592592592595</v>
      </c>
      <c r="I28" s="116">
        <v>22</v>
      </c>
      <c r="J28" s="121">
        <v>7.1134259259259258E-2</v>
      </c>
      <c r="K28" s="116">
        <v>29</v>
      </c>
      <c r="L28" s="122">
        <v>2.1770833333333336E-2</v>
      </c>
    </row>
    <row r="29" spans="1:12" s="8" customFormat="1" x14ac:dyDescent="0.3">
      <c r="A29" s="114" t="s">
        <v>50</v>
      </c>
      <c r="B29" s="115" t="s">
        <v>6</v>
      </c>
      <c r="C29" s="125">
        <v>3</v>
      </c>
      <c r="D29" s="125">
        <f>SUM(G29,I29,K29)</f>
        <v>80</v>
      </c>
      <c r="E29" s="117">
        <f>SUM(H29+J29+L29)</f>
        <v>0.29576388888888888</v>
      </c>
      <c r="F29" s="212">
        <f>COUNT(G29,I29,K29)</f>
        <v>3</v>
      </c>
      <c r="G29" s="130">
        <v>23</v>
      </c>
      <c r="H29" s="120">
        <v>0.22067129629629631</v>
      </c>
      <c r="I29" s="116">
        <v>30</v>
      </c>
      <c r="J29" s="121">
        <v>5.2453703703703704E-2</v>
      </c>
      <c r="K29" s="116">
        <v>27</v>
      </c>
      <c r="L29" s="122">
        <v>2.2638888888888889E-2</v>
      </c>
    </row>
    <row r="30" spans="1:12" s="8" customFormat="1" x14ac:dyDescent="0.3">
      <c r="A30" s="114" t="s">
        <v>49</v>
      </c>
      <c r="B30" s="115" t="s">
        <v>6</v>
      </c>
      <c r="C30" s="125">
        <v>3</v>
      </c>
      <c r="D30" s="125">
        <f>SUM(G30,I30,K30)</f>
        <v>80</v>
      </c>
      <c r="E30" s="117">
        <f>SUM(H30+J30+L30)</f>
        <v>0.27447916666666666</v>
      </c>
      <c r="F30" s="212">
        <f>COUNT(G30,I30,K30)</f>
        <v>3</v>
      </c>
      <c r="G30" s="130">
        <v>25</v>
      </c>
      <c r="H30" s="120">
        <v>0.19744212962962962</v>
      </c>
      <c r="I30" s="116">
        <v>29</v>
      </c>
      <c r="J30" s="121">
        <v>5.3726851851851852E-2</v>
      </c>
      <c r="K30" s="116">
        <v>26</v>
      </c>
      <c r="L30" s="122">
        <v>2.3310185185185187E-2</v>
      </c>
    </row>
    <row r="31" spans="1:12" s="8" customFormat="1" x14ac:dyDescent="0.3">
      <c r="A31" s="114" t="s">
        <v>109</v>
      </c>
      <c r="B31" s="115" t="s">
        <v>6</v>
      </c>
      <c r="C31" s="125">
        <v>4</v>
      </c>
      <c r="D31" s="125">
        <f>SUM(G31,I31,K31)</f>
        <v>75</v>
      </c>
      <c r="E31" s="117">
        <f>SUM(H31+J31+L31)</f>
        <v>0.28834490740740737</v>
      </c>
      <c r="F31" s="212">
        <f>COUNT(G31,I31,K31)</f>
        <v>3</v>
      </c>
      <c r="G31" s="130">
        <v>24</v>
      </c>
      <c r="H31" s="120">
        <v>0.2023611111111111</v>
      </c>
      <c r="I31" s="116">
        <v>27</v>
      </c>
      <c r="J31" s="121">
        <v>5.6076388888888884E-2</v>
      </c>
      <c r="K31" s="116">
        <v>24</v>
      </c>
      <c r="L31" s="122">
        <v>2.990740740740741E-2</v>
      </c>
    </row>
    <row r="32" spans="1:12" s="8" customFormat="1" x14ac:dyDescent="0.3">
      <c r="A32" s="114" t="s">
        <v>58</v>
      </c>
      <c r="B32" s="115" t="s">
        <v>6</v>
      </c>
      <c r="C32" s="125">
        <v>5</v>
      </c>
      <c r="D32" s="125">
        <f>SUM(G32,I32,K32)</f>
        <v>65</v>
      </c>
      <c r="E32" s="117">
        <f>SUM(H32+J32+L32)</f>
        <v>0.39081018518518518</v>
      </c>
      <c r="F32" s="212">
        <f>COUNT(G32,I32,K32)</f>
        <v>3</v>
      </c>
      <c r="G32" s="130">
        <v>21</v>
      </c>
      <c r="H32" s="120">
        <v>0.25157407407407406</v>
      </c>
      <c r="I32" s="116">
        <v>21</v>
      </c>
      <c r="J32" s="121">
        <v>0.10046296296296296</v>
      </c>
      <c r="K32" s="116">
        <v>23</v>
      </c>
      <c r="L32" s="122">
        <v>3.8773148148148147E-2</v>
      </c>
    </row>
    <row r="33" spans="1:12" s="8" customFormat="1" x14ac:dyDescent="0.3">
      <c r="A33" s="17" t="s">
        <v>51</v>
      </c>
      <c r="B33" s="4" t="s">
        <v>6</v>
      </c>
      <c r="C33" s="11">
        <v>6</v>
      </c>
      <c r="D33" s="11">
        <f>SUM(G33,I33,K33)</f>
        <v>48</v>
      </c>
      <c r="E33" s="38">
        <f>SUM(H33+J33+L33)</f>
        <v>9.2442129629629638E-2</v>
      </c>
      <c r="F33" s="57">
        <f>COUNT(G33,I33,K33)</f>
        <v>2</v>
      </c>
      <c r="G33" s="15"/>
      <c r="H33" s="27"/>
      <c r="I33" s="10">
        <v>23</v>
      </c>
      <c r="J33" s="30">
        <v>6.475694444444445E-2</v>
      </c>
      <c r="K33" s="10">
        <v>25</v>
      </c>
      <c r="L33" s="41">
        <v>2.7685185185185188E-2</v>
      </c>
    </row>
    <row r="34" spans="1:12" s="8" customFormat="1" x14ac:dyDescent="0.3">
      <c r="A34" s="17" t="s">
        <v>66</v>
      </c>
      <c r="B34" s="4" t="s">
        <v>6</v>
      </c>
      <c r="C34" s="11">
        <v>7</v>
      </c>
      <c r="D34" s="11">
        <f>SUM(G34,I34,K34)</f>
        <v>33</v>
      </c>
      <c r="E34" s="38">
        <f>SUM(H34+J34+L34)</f>
        <v>0.24937500000000001</v>
      </c>
      <c r="F34" s="57">
        <f>COUNT(G34,I34,K34)</f>
        <v>1</v>
      </c>
      <c r="G34" s="15">
        <v>33</v>
      </c>
      <c r="H34" s="27">
        <v>0.24937500000000001</v>
      </c>
      <c r="I34" s="10"/>
      <c r="J34" s="10"/>
      <c r="K34" s="10"/>
      <c r="L34" s="12"/>
    </row>
    <row r="35" spans="1:12" s="8" customFormat="1" x14ac:dyDescent="0.3">
      <c r="A35" s="17" t="s">
        <v>108</v>
      </c>
      <c r="B35" s="4" t="s">
        <v>6</v>
      </c>
      <c r="C35" s="11">
        <v>8</v>
      </c>
      <c r="D35" s="11">
        <f>SUM(G35,I35,K35)</f>
        <v>30</v>
      </c>
      <c r="E35" s="38">
        <f>SUM(H35+J35+L35)</f>
        <v>0.14173611111111112</v>
      </c>
      <c r="F35" s="57">
        <f>COUNT(G35,I35,K35)</f>
        <v>1</v>
      </c>
      <c r="G35" s="15">
        <v>30</v>
      </c>
      <c r="H35" s="27">
        <v>0.14173611111111112</v>
      </c>
      <c r="I35" s="10"/>
      <c r="J35" s="30"/>
      <c r="K35" s="10"/>
      <c r="L35" s="12"/>
    </row>
    <row r="36" spans="1:12" s="210" customFormat="1" x14ac:dyDescent="0.3">
      <c r="A36" s="17" t="s">
        <v>70</v>
      </c>
      <c r="B36" s="4" t="s">
        <v>6</v>
      </c>
      <c r="C36" s="11">
        <v>9</v>
      </c>
      <c r="D36" s="11">
        <f>SUM(G36,I36,K36)</f>
        <v>26</v>
      </c>
      <c r="E36" s="38">
        <f>SUM(H36+J36+L36)</f>
        <v>0.18190972222222224</v>
      </c>
      <c r="F36" s="57">
        <f>COUNT(G36,I36,K36)</f>
        <v>1</v>
      </c>
      <c r="G36" s="15">
        <v>26</v>
      </c>
      <c r="H36" s="27">
        <v>0.18190972222222224</v>
      </c>
      <c r="I36" s="10"/>
      <c r="J36" s="30"/>
      <c r="K36" s="10"/>
      <c r="L36" s="41"/>
    </row>
    <row r="37" spans="1:12" s="8" customFormat="1" x14ac:dyDescent="0.3">
      <c r="A37" s="17" t="s">
        <v>138</v>
      </c>
      <c r="B37" s="4" t="s">
        <v>6</v>
      </c>
      <c r="C37" s="11">
        <v>10</v>
      </c>
      <c r="D37" s="11">
        <f>SUM(G37,I37,K37)</f>
        <v>24</v>
      </c>
      <c r="E37" s="38">
        <f>SUM(H37+J37+L37)</f>
        <v>5.9259259259259262E-2</v>
      </c>
      <c r="F37" s="57">
        <f>COUNT(G37,I37,K37)</f>
        <v>1</v>
      </c>
      <c r="G37" s="15"/>
      <c r="H37" s="27"/>
      <c r="I37" s="10">
        <v>24</v>
      </c>
      <c r="J37" s="30">
        <v>5.9259259259259262E-2</v>
      </c>
      <c r="K37" s="10"/>
      <c r="L37" s="41"/>
    </row>
    <row r="38" spans="1:12" s="8" customFormat="1" x14ac:dyDescent="0.3">
      <c r="A38" s="17" t="s">
        <v>105</v>
      </c>
      <c r="B38" s="4" t="s">
        <v>6</v>
      </c>
      <c r="C38" s="11">
        <v>11</v>
      </c>
      <c r="D38" s="11">
        <f>SUM(G38,I38,K38)</f>
        <v>21</v>
      </c>
      <c r="E38" s="38">
        <f>SUM(H38+J38+L38)</f>
        <v>0.30574074074074076</v>
      </c>
      <c r="F38" s="57">
        <f>COUNT(G38,I38,K38)</f>
        <v>1</v>
      </c>
      <c r="G38" s="15">
        <v>21</v>
      </c>
      <c r="H38" s="27">
        <v>0.30574074074074076</v>
      </c>
      <c r="I38" s="10"/>
      <c r="J38" s="30"/>
      <c r="K38" s="10"/>
      <c r="L38" s="41"/>
    </row>
    <row r="39" spans="1:12" s="8" customFormat="1" x14ac:dyDescent="0.3">
      <c r="A39" s="17" t="s">
        <v>56</v>
      </c>
      <c r="B39" s="4" t="s">
        <v>6</v>
      </c>
      <c r="C39" s="11">
        <v>12</v>
      </c>
      <c r="D39" s="11">
        <f>SUM(G39,I39,K39)</f>
        <v>20</v>
      </c>
      <c r="E39" s="38">
        <f>SUM(H39+J39+L39)</f>
        <v>0.30575231481481485</v>
      </c>
      <c r="F39" s="57">
        <f>COUNT(G39,I39,K39)</f>
        <v>1</v>
      </c>
      <c r="G39" s="15">
        <v>20</v>
      </c>
      <c r="H39" s="27">
        <v>0.30575231481481485</v>
      </c>
      <c r="I39" s="10"/>
      <c r="J39" s="10"/>
      <c r="K39" s="10"/>
      <c r="L39" s="12"/>
    </row>
    <row r="40" spans="1:12" s="8" customFormat="1" x14ac:dyDescent="0.3">
      <c r="A40" s="75" t="s">
        <v>79</v>
      </c>
      <c r="B40" s="76" t="s">
        <v>0</v>
      </c>
      <c r="C40" s="84">
        <v>1</v>
      </c>
      <c r="D40" s="84">
        <f>SUM(G40,I40,K40)</f>
        <v>85</v>
      </c>
      <c r="E40" s="79">
        <f>SUM(H40+J40+L40)</f>
        <v>0.4244560185185185</v>
      </c>
      <c r="F40" s="89">
        <f>COUNT(G40,I40,K40)</f>
        <v>3</v>
      </c>
      <c r="G40" s="82">
        <v>30</v>
      </c>
      <c r="H40" s="85">
        <v>0.30574074074074076</v>
      </c>
      <c r="I40" s="77">
        <v>28</v>
      </c>
      <c r="J40" s="83">
        <v>7.9756944444444436E-2</v>
      </c>
      <c r="K40" s="77">
        <v>27</v>
      </c>
      <c r="L40" s="87">
        <v>3.8958333333333338E-2</v>
      </c>
    </row>
    <row r="41" spans="1:12" s="8" customFormat="1" x14ac:dyDescent="0.3">
      <c r="A41" s="114" t="s">
        <v>85</v>
      </c>
      <c r="B41" s="115" t="s">
        <v>0</v>
      </c>
      <c r="C41" s="125">
        <v>2</v>
      </c>
      <c r="D41" s="125">
        <f>SUM(G41,I41,K41)</f>
        <v>83</v>
      </c>
      <c r="E41" s="117">
        <f>SUM(H41+J41+L41)</f>
        <v>0.50100694444444449</v>
      </c>
      <c r="F41" s="212">
        <f>COUNT(G41,I41,K41)</f>
        <v>3</v>
      </c>
      <c r="G41" s="130">
        <v>30</v>
      </c>
      <c r="H41" s="120">
        <v>0.30574074074074076</v>
      </c>
      <c r="I41" s="116">
        <v>27</v>
      </c>
      <c r="J41" s="121">
        <v>0.15416666666666667</v>
      </c>
      <c r="K41" s="116">
        <v>26</v>
      </c>
      <c r="L41" s="122">
        <v>4.1099537037037039E-2</v>
      </c>
    </row>
    <row r="42" spans="1:12" s="8" customFormat="1" x14ac:dyDescent="0.3">
      <c r="A42" s="17" t="s">
        <v>67</v>
      </c>
      <c r="B42" s="4" t="s">
        <v>0</v>
      </c>
      <c r="C42" s="11">
        <v>3</v>
      </c>
      <c r="D42" s="11">
        <f>SUM(G42,I42,K42)</f>
        <v>58</v>
      </c>
      <c r="E42" s="38">
        <f>SUM(H42+J42+L42)</f>
        <v>0.1003125</v>
      </c>
      <c r="F42" s="57">
        <f>COUNT(G42,I42,K42)</f>
        <v>2</v>
      </c>
      <c r="G42" s="15"/>
      <c r="H42" s="27"/>
      <c r="I42" s="10">
        <v>29</v>
      </c>
      <c r="J42" s="30">
        <v>6.9363425925925926E-2</v>
      </c>
      <c r="K42" s="10">
        <v>29</v>
      </c>
      <c r="L42" s="41">
        <v>3.0949074074074077E-2</v>
      </c>
    </row>
    <row r="43" spans="1:12" s="8" customFormat="1" x14ac:dyDescent="0.3">
      <c r="A43" s="17" t="s">
        <v>140</v>
      </c>
      <c r="B43" s="4" t="s">
        <v>0</v>
      </c>
      <c r="C43" s="11">
        <v>4</v>
      </c>
      <c r="D43" s="11">
        <f>SUM(G43,I43,K43)</f>
        <v>30</v>
      </c>
      <c r="E43" s="38">
        <f>SUM(H43+J43+L43)</f>
        <v>2.6087962962962966E-2</v>
      </c>
      <c r="F43" s="57">
        <f>COUNT(G43,I43,K43)</f>
        <v>1</v>
      </c>
      <c r="G43" s="15"/>
      <c r="H43" s="27"/>
      <c r="I43" s="10"/>
      <c r="J43" s="30"/>
      <c r="K43" s="10">
        <v>30</v>
      </c>
      <c r="L43" s="41">
        <v>2.6087962962962966E-2</v>
      </c>
    </row>
    <row r="44" spans="1:12" s="8" customFormat="1" x14ac:dyDescent="0.3">
      <c r="A44" s="17" t="s">
        <v>59</v>
      </c>
      <c r="B44" s="4" t="s">
        <v>0</v>
      </c>
      <c r="C44" s="11">
        <v>4</v>
      </c>
      <c r="D44" s="11">
        <f>SUM(G44,I44,K44)</f>
        <v>30</v>
      </c>
      <c r="E44" s="38">
        <f>SUM(H44+J44+L44)</f>
        <v>6.1412037037037036E-2</v>
      </c>
      <c r="F44" s="57">
        <f>COUNT(G44,I44,K44)</f>
        <v>1</v>
      </c>
      <c r="G44" s="15"/>
      <c r="H44" s="27"/>
      <c r="I44" s="10">
        <v>30</v>
      </c>
      <c r="J44" s="30">
        <v>6.1412037037037036E-2</v>
      </c>
      <c r="K44" s="10"/>
      <c r="L44" s="12"/>
    </row>
    <row r="45" spans="1:12" s="8" customFormat="1" x14ac:dyDescent="0.3">
      <c r="A45" s="200" t="s">
        <v>64</v>
      </c>
      <c r="B45" s="201" t="s">
        <v>0</v>
      </c>
      <c r="C45" s="202">
        <v>5</v>
      </c>
      <c r="D45" s="202">
        <f>SUM(G45,I45,K45)</f>
        <v>28</v>
      </c>
      <c r="E45" s="203">
        <f>SUM(H45+J45+L45)</f>
        <v>3.5833333333333335E-2</v>
      </c>
      <c r="F45" s="204">
        <f>COUNT(G45,I45,K45)</f>
        <v>1</v>
      </c>
      <c r="G45" s="205"/>
      <c r="H45" s="206"/>
      <c r="I45" s="207"/>
      <c r="J45" s="208"/>
      <c r="K45" s="207">
        <v>28</v>
      </c>
      <c r="L45" s="209">
        <v>3.5833333333333335E-2</v>
      </c>
    </row>
    <row r="46" spans="1:12" s="8" customFormat="1" x14ac:dyDescent="0.3">
      <c r="A46" s="75" t="s">
        <v>57</v>
      </c>
      <c r="B46" s="76" t="s">
        <v>8</v>
      </c>
      <c r="C46" s="84">
        <v>1</v>
      </c>
      <c r="D46" s="84">
        <f>SUM(G46,I46,K46)</f>
        <v>90</v>
      </c>
      <c r="E46" s="79">
        <f>SUM(H46+J46+L46)</f>
        <v>0.28983796296296294</v>
      </c>
      <c r="F46" s="89">
        <f>COUNT(G46,I46,K46)</f>
        <v>3</v>
      </c>
      <c r="G46" s="82">
        <v>30</v>
      </c>
      <c r="H46" s="85">
        <v>0.19981481481481481</v>
      </c>
      <c r="I46" s="77">
        <v>30</v>
      </c>
      <c r="J46" s="83">
        <v>6.6076388888888893E-2</v>
      </c>
      <c r="K46" s="77">
        <v>30</v>
      </c>
      <c r="L46" s="87">
        <v>2.3946759259259261E-2</v>
      </c>
    </row>
    <row r="47" spans="1:12" s="8" customFormat="1" x14ac:dyDescent="0.3">
      <c r="A47" s="114" t="s">
        <v>77</v>
      </c>
      <c r="B47" s="115" t="s">
        <v>8</v>
      </c>
      <c r="C47" s="125">
        <v>2</v>
      </c>
      <c r="D47" s="125">
        <f>SUM(G47,I47,K47)</f>
        <v>87</v>
      </c>
      <c r="E47" s="117">
        <f>SUM(H47+J47+L47)</f>
        <v>0.40726851851851853</v>
      </c>
      <c r="F47" s="212">
        <f>COUNT(G47,I47,K47)</f>
        <v>3</v>
      </c>
      <c r="G47" s="130">
        <v>29</v>
      </c>
      <c r="H47" s="120">
        <v>0.30574074074074076</v>
      </c>
      <c r="I47" s="116">
        <v>29</v>
      </c>
      <c r="J47" s="121">
        <v>7.0289351851851853E-2</v>
      </c>
      <c r="K47" s="116">
        <v>29</v>
      </c>
      <c r="L47" s="122">
        <v>3.123842592592593E-2</v>
      </c>
    </row>
    <row r="48" spans="1:12" s="8" customFormat="1" x14ac:dyDescent="0.3">
      <c r="A48" s="17" t="s">
        <v>62</v>
      </c>
      <c r="B48" s="4" t="s">
        <v>9</v>
      </c>
      <c r="C48" s="11">
        <v>1</v>
      </c>
      <c r="D48" s="11">
        <f>SUM(G48,I48,K48)</f>
        <v>30</v>
      </c>
      <c r="E48" s="38">
        <f>SUM(H48+J48+L48)</f>
        <v>2.8946759259259255E-2</v>
      </c>
      <c r="F48" s="57">
        <f>COUNT(G48,I48,K48)</f>
        <v>1</v>
      </c>
      <c r="G48" s="15"/>
      <c r="H48" s="27"/>
      <c r="I48" s="10"/>
      <c r="J48" s="30"/>
      <c r="K48" s="10">
        <v>30</v>
      </c>
      <c r="L48" s="41">
        <v>2.8946759259259255E-2</v>
      </c>
    </row>
    <row r="49" spans="1:12" s="8" customFormat="1" x14ac:dyDescent="0.3">
      <c r="A49" s="75" t="s">
        <v>103</v>
      </c>
      <c r="B49" s="76" t="s">
        <v>5</v>
      </c>
      <c r="C49" s="84">
        <v>1</v>
      </c>
      <c r="D49" s="84">
        <f>SUM(G49,I49,K49)</f>
        <v>89</v>
      </c>
      <c r="E49" s="79">
        <f>SUM(H49+J49+L49)</f>
        <v>0.23181712962962964</v>
      </c>
      <c r="F49" s="89">
        <f>COUNT(G49,I49,K49)</f>
        <v>3</v>
      </c>
      <c r="G49" s="82">
        <v>30</v>
      </c>
      <c r="H49" s="85">
        <v>0.16398148148148148</v>
      </c>
      <c r="I49" s="77">
        <v>29</v>
      </c>
      <c r="J49" s="83">
        <v>4.8252314814814817E-2</v>
      </c>
      <c r="K49" s="77">
        <v>30</v>
      </c>
      <c r="L49" s="87">
        <v>1.9583333333333331E-2</v>
      </c>
    </row>
    <row r="50" spans="1:12" s="8" customFormat="1" x14ac:dyDescent="0.3">
      <c r="A50" s="114" t="s">
        <v>45</v>
      </c>
      <c r="B50" s="115" t="s">
        <v>5</v>
      </c>
      <c r="C50" s="125">
        <v>2</v>
      </c>
      <c r="D50" s="125">
        <f>SUM(G50,I50,K50)</f>
        <v>85</v>
      </c>
      <c r="E50" s="117">
        <f>SUM(H50+J50+L50)</f>
        <v>0.24245370370370373</v>
      </c>
      <c r="F50" s="212">
        <f>COUNT(G50,I50,K50)</f>
        <v>3</v>
      </c>
      <c r="G50" s="130">
        <v>28</v>
      </c>
      <c r="H50" s="120">
        <v>0.17006944444444447</v>
      </c>
      <c r="I50" s="116">
        <v>28</v>
      </c>
      <c r="J50" s="121">
        <v>5.1099537037037041E-2</v>
      </c>
      <c r="K50" s="116">
        <v>29</v>
      </c>
      <c r="L50" s="122">
        <v>2.1284722222222222E-2</v>
      </c>
    </row>
    <row r="51" spans="1:12" s="8" customFormat="1" x14ac:dyDescent="0.3">
      <c r="A51" s="114" t="s">
        <v>44</v>
      </c>
      <c r="B51" s="115" t="s">
        <v>5</v>
      </c>
      <c r="C51" s="125">
        <v>3</v>
      </c>
      <c r="D51" s="125">
        <f>SUM(G51,I51,K51)</f>
        <v>83</v>
      </c>
      <c r="E51" s="117">
        <f>SUM(H51+J51+L51)</f>
        <v>0.25420138888888888</v>
      </c>
      <c r="F51" s="212">
        <f>COUNT(G51,I51,K51)</f>
        <v>3</v>
      </c>
      <c r="G51" s="130">
        <v>25</v>
      </c>
      <c r="H51" s="120">
        <v>0.18517361111111111</v>
      </c>
      <c r="I51" s="116">
        <v>30</v>
      </c>
      <c r="J51" s="121">
        <v>4.7094907407407405E-2</v>
      </c>
      <c r="K51" s="116">
        <v>28</v>
      </c>
      <c r="L51" s="122">
        <v>2.193287037037037E-2</v>
      </c>
    </row>
    <row r="52" spans="1:12" s="8" customFormat="1" x14ac:dyDescent="0.3">
      <c r="A52" s="114" t="s">
        <v>48</v>
      </c>
      <c r="B52" s="115" t="s">
        <v>5</v>
      </c>
      <c r="C52" s="125">
        <v>4</v>
      </c>
      <c r="D52" s="125">
        <f>SUM(G52,I52,K52)</f>
        <v>81</v>
      </c>
      <c r="E52" s="117">
        <f>SUM(H52+J52+L52)</f>
        <v>0.25187499999999996</v>
      </c>
      <c r="F52" s="212">
        <f>COUNT(G52,I52,K52)</f>
        <v>3</v>
      </c>
      <c r="G52" s="130">
        <v>27</v>
      </c>
      <c r="H52" s="120">
        <v>0.17373842592592592</v>
      </c>
      <c r="I52" s="116">
        <v>27</v>
      </c>
      <c r="J52" s="121">
        <v>5.4490740740740735E-2</v>
      </c>
      <c r="K52" s="116">
        <v>27</v>
      </c>
      <c r="L52" s="122">
        <v>2.3645833333333335E-2</v>
      </c>
    </row>
    <row r="53" spans="1:12" s="8" customFormat="1" x14ac:dyDescent="0.3">
      <c r="A53" s="17" t="s">
        <v>46</v>
      </c>
      <c r="B53" s="4" t="s">
        <v>5</v>
      </c>
      <c r="C53" s="11">
        <v>5</v>
      </c>
      <c r="D53" s="11">
        <f>SUM(G53,I53,K53)</f>
        <v>51</v>
      </c>
      <c r="E53" s="38">
        <f>SUM(H53+J53+L53)</f>
        <v>0.21819444444444444</v>
      </c>
      <c r="F53" s="57">
        <f>COUNT(G53,I53,K53)</f>
        <v>2</v>
      </c>
      <c r="G53" s="15">
        <v>25</v>
      </c>
      <c r="H53" s="27">
        <v>0.18517361111111111</v>
      </c>
      <c r="I53" s="10"/>
      <c r="J53" s="30"/>
      <c r="K53" s="10">
        <v>26</v>
      </c>
      <c r="L53" s="41">
        <v>3.3020833333333333E-2</v>
      </c>
    </row>
    <row r="54" spans="1:12" s="8" customFormat="1" x14ac:dyDescent="0.3">
      <c r="A54" s="17" t="s">
        <v>52</v>
      </c>
      <c r="B54" s="4" t="s">
        <v>5</v>
      </c>
      <c r="C54" s="11">
        <v>6</v>
      </c>
      <c r="D54" s="11">
        <f>SUM(G54,I54,K54)</f>
        <v>29</v>
      </c>
      <c r="E54" s="38">
        <f>SUM(H54+J54+L54)</f>
        <v>0.16914351851851853</v>
      </c>
      <c r="F54" s="57">
        <f>COUNT(G54,I54,K54)</f>
        <v>1</v>
      </c>
      <c r="G54" s="15">
        <v>29</v>
      </c>
      <c r="H54" s="27">
        <v>0.16914351851851853</v>
      </c>
      <c r="I54" s="10"/>
      <c r="J54" s="30"/>
      <c r="K54" s="10"/>
      <c r="L54" s="41"/>
    </row>
    <row r="55" spans="1:12" s="8" customFormat="1" x14ac:dyDescent="0.3">
      <c r="A55" s="17" t="s">
        <v>111</v>
      </c>
      <c r="B55" s="4" t="s">
        <v>5</v>
      </c>
      <c r="C55" s="11">
        <v>7</v>
      </c>
      <c r="D55" s="11">
        <f>SUM(G55,I55,K55)</f>
        <v>26</v>
      </c>
      <c r="E55" s="38">
        <f>SUM(H55+J55+L55)</f>
        <v>0.17787037037037037</v>
      </c>
      <c r="F55" s="57">
        <f>COUNT(G55,I55,K55)</f>
        <v>1</v>
      </c>
      <c r="G55" s="15">
        <v>26</v>
      </c>
      <c r="H55" s="27">
        <v>0.17787037037037037</v>
      </c>
      <c r="I55" s="10"/>
      <c r="J55" s="30"/>
      <c r="K55" s="10"/>
      <c r="L55" s="41"/>
    </row>
    <row r="56" spans="1:12" s="8" customFormat="1" x14ac:dyDescent="0.3">
      <c r="A56" s="17" t="s">
        <v>107</v>
      </c>
      <c r="B56" s="4" t="s">
        <v>5</v>
      </c>
      <c r="C56" s="11">
        <v>7</v>
      </c>
      <c r="D56" s="11">
        <f>SUM(G56,I56,K56)</f>
        <v>26</v>
      </c>
      <c r="E56" s="38">
        <f>SUM(H56+J56+L56)</f>
        <v>0.30574074074074076</v>
      </c>
      <c r="F56" s="57">
        <f>COUNT(G56,I56,K56)</f>
        <v>1</v>
      </c>
      <c r="G56" s="15">
        <v>26</v>
      </c>
      <c r="H56" s="27">
        <v>0.30574074074074076</v>
      </c>
      <c r="I56" s="10"/>
      <c r="J56" s="30"/>
      <c r="K56" s="10"/>
      <c r="L56" s="12"/>
    </row>
    <row r="57" spans="1:12" s="8" customFormat="1" ht="15.75" thickBot="1" x14ac:dyDescent="0.35">
      <c r="A57" s="18" t="s">
        <v>78</v>
      </c>
      <c r="B57" s="5" t="s">
        <v>5</v>
      </c>
      <c r="C57" s="14">
        <v>7</v>
      </c>
      <c r="D57" s="14">
        <f>SUM(G57,I57,K57)</f>
        <v>26</v>
      </c>
      <c r="E57" s="39">
        <f>SUM(H57+J57+L57)</f>
        <v>6.5208333333333326E-2</v>
      </c>
      <c r="F57" s="58">
        <f>COUNT(G57,I57,K57)</f>
        <v>1</v>
      </c>
      <c r="G57" s="16"/>
      <c r="H57" s="28"/>
      <c r="I57" s="13">
        <v>26</v>
      </c>
      <c r="J57" s="37">
        <v>6.5208333333333326E-2</v>
      </c>
      <c r="K57" s="13"/>
      <c r="L57" s="67"/>
    </row>
    <row r="58" spans="1:12" x14ac:dyDescent="0.3">
      <c r="L58" s="29"/>
    </row>
  </sheetData>
  <autoFilter ref="A3:L58" xr:uid="{5A679933-B72E-422A-8E6C-7978AEEC46C1}">
    <sortState xmlns:xlrd2="http://schemas.microsoft.com/office/spreadsheetml/2017/richdata2" ref="A9:L20">
      <sortCondition descending="1" ref="D3:D58"/>
    </sortState>
  </autoFilter>
  <mergeCells count="7">
    <mergeCell ref="A1:F2"/>
    <mergeCell ref="G2:H2"/>
    <mergeCell ref="I2:J2"/>
    <mergeCell ref="K2:L2"/>
    <mergeCell ref="I1:J1"/>
    <mergeCell ref="K1:L1"/>
    <mergeCell ref="G1:H1"/>
  </mergeCells>
  <phoneticPr fontId="2" type="noConversion"/>
  <pageMargins left="0.7" right="0.7" top="0.75" bottom="0.75" header="0.3" footer="0.3"/>
  <pageSetup paperSize="9" scale="70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1CC-E7CF-4214-BD9C-55DD0B2710DF}">
  <sheetPr>
    <pageSetUpPr fitToPage="1"/>
  </sheetPr>
  <dimension ref="A1:O72"/>
  <sheetViews>
    <sheetView zoomScale="110" zoomScaleNormal="110" workbookViewId="0">
      <pane ySplit="3" topLeftCell="A55" activePane="bottomLeft" state="frozen"/>
      <selection pane="bottomLeft" activeCell="F30" sqref="F30:F36"/>
    </sheetView>
  </sheetViews>
  <sheetFormatPr defaultRowHeight="15.05" x14ac:dyDescent="0.3"/>
  <cols>
    <col min="1" max="1" width="17.44140625" customWidth="1"/>
    <col min="2" max="2" width="11.44140625" customWidth="1"/>
    <col min="3" max="4" width="8.88671875" style="3"/>
    <col min="5" max="5" width="10.21875" style="9" customWidth="1"/>
    <col min="6" max="6" width="14.21875" style="9" bestFit="1" customWidth="1"/>
    <col min="7" max="12" width="8.88671875" style="3"/>
  </cols>
  <sheetData>
    <row r="1" spans="1:15" s="8" customFormat="1" ht="15.05" customHeight="1" x14ac:dyDescent="0.3">
      <c r="A1" s="132" t="s">
        <v>29</v>
      </c>
      <c r="B1" s="133"/>
      <c r="C1" s="133"/>
      <c r="D1" s="133"/>
      <c r="E1" s="133"/>
      <c r="F1" s="133"/>
      <c r="G1" s="142" t="s">
        <v>16</v>
      </c>
      <c r="H1" s="139"/>
      <c r="I1" s="143" t="s">
        <v>16</v>
      </c>
      <c r="J1" s="143"/>
      <c r="K1" s="139" t="s">
        <v>16</v>
      </c>
      <c r="L1" s="175"/>
    </row>
    <row r="2" spans="1:15" s="8" customFormat="1" ht="35.35" customHeight="1" thickBot="1" x14ac:dyDescent="0.35">
      <c r="A2" s="147"/>
      <c r="B2" s="148"/>
      <c r="C2" s="148"/>
      <c r="D2" s="148"/>
      <c r="E2" s="148"/>
      <c r="F2" s="148"/>
      <c r="G2" s="171" t="s">
        <v>32</v>
      </c>
      <c r="H2" s="172"/>
      <c r="I2" s="173" t="s">
        <v>42</v>
      </c>
      <c r="J2" s="173"/>
      <c r="K2" s="173" t="s">
        <v>38</v>
      </c>
      <c r="L2" s="174"/>
    </row>
    <row r="3" spans="1:15" s="8" customFormat="1" ht="32.75" customHeight="1" thickBot="1" x14ac:dyDescent="0.35">
      <c r="A3" s="21" t="s">
        <v>1</v>
      </c>
      <c r="B3" s="22" t="s">
        <v>3</v>
      </c>
      <c r="C3" s="23" t="s">
        <v>4</v>
      </c>
      <c r="D3" s="23" t="s">
        <v>2</v>
      </c>
      <c r="E3" s="23" t="s">
        <v>21</v>
      </c>
      <c r="F3" s="24" t="s">
        <v>28</v>
      </c>
      <c r="G3" s="43" t="s">
        <v>14</v>
      </c>
      <c r="H3" s="6" t="s">
        <v>15</v>
      </c>
      <c r="I3" s="6" t="s">
        <v>14</v>
      </c>
      <c r="J3" s="6" t="s">
        <v>15</v>
      </c>
      <c r="K3" s="6" t="s">
        <v>14</v>
      </c>
      <c r="L3" s="2" t="s">
        <v>15</v>
      </c>
    </row>
    <row r="4" spans="1:15" x14ac:dyDescent="0.3">
      <c r="A4" s="75" t="s">
        <v>68</v>
      </c>
      <c r="B4" s="76" t="s">
        <v>10</v>
      </c>
      <c r="C4" s="77">
        <v>1</v>
      </c>
      <c r="D4" s="92">
        <f t="shared" ref="D4:D35" si="0">SUM(G4,I4,K4)</f>
        <v>87</v>
      </c>
      <c r="E4" s="100">
        <f t="shared" ref="E4:E35" si="1">SUM(H4+J4+L4)</f>
        <v>9.7175925925925929E-2</v>
      </c>
      <c r="F4" s="95">
        <f t="shared" ref="F4:F35" si="2">COUNT(G4,I4,K4)</f>
        <v>3</v>
      </c>
      <c r="G4" s="101">
        <v>29</v>
      </c>
      <c r="H4" s="85">
        <v>1.8657407407407407E-2</v>
      </c>
      <c r="I4" s="92">
        <v>29</v>
      </c>
      <c r="J4" s="97">
        <v>4.0960648148148149E-2</v>
      </c>
      <c r="K4" s="92">
        <v>29</v>
      </c>
      <c r="L4" s="102">
        <v>3.7557870370370373E-2</v>
      </c>
      <c r="N4" s="124"/>
      <c r="O4" t="s">
        <v>141</v>
      </c>
    </row>
    <row r="5" spans="1:15" x14ac:dyDescent="0.3">
      <c r="A5" s="114" t="s">
        <v>136</v>
      </c>
      <c r="B5" s="115" t="s">
        <v>10</v>
      </c>
      <c r="C5" s="116">
        <v>2</v>
      </c>
      <c r="D5" s="116">
        <f t="shared" si="0"/>
        <v>84</v>
      </c>
      <c r="E5" s="117">
        <f t="shared" si="1"/>
        <v>0.1058912037037037</v>
      </c>
      <c r="F5" s="118">
        <f t="shared" si="2"/>
        <v>3</v>
      </c>
      <c r="G5" s="119">
        <v>28</v>
      </c>
      <c r="H5" s="120">
        <v>1.9594907407407405E-2</v>
      </c>
      <c r="I5" s="116">
        <v>28</v>
      </c>
      <c r="J5" s="121">
        <v>4.6620370370370368E-2</v>
      </c>
      <c r="K5" s="116">
        <v>28</v>
      </c>
      <c r="L5" s="122">
        <v>3.9675925925925927E-2</v>
      </c>
      <c r="N5" s="123"/>
      <c r="O5" t="s">
        <v>142</v>
      </c>
    </row>
    <row r="6" spans="1:15" x14ac:dyDescent="0.3">
      <c r="A6" s="114" t="s">
        <v>99</v>
      </c>
      <c r="B6" s="115" t="s">
        <v>10</v>
      </c>
      <c r="C6" s="116">
        <v>3</v>
      </c>
      <c r="D6" s="116">
        <f t="shared" si="0"/>
        <v>81</v>
      </c>
      <c r="E6" s="117">
        <f t="shared" si="1"/>
        <v>0.11645833333333333</v>
      </c>
      <c r="F6" s="118">
        <f t="shared" si="2"/>
        <v>3</v>
      </c>
      <c r="G6" s="119">
        <v>27</v>
      </c>
      <c r="H6" s="120">
        <v>2.0231481481481482E-2</v>
      </c>
      <c r="I6" s="116">
        <v>27</v>
      </c>
      <c r="J6" s="121">
        <v>5.2222222222222225E-2</v>
      </c>
      <c r="K6" s="116">
        <v>27</v>
      </c>
      <c r="L6" s="122">
        <v>4.4004629629629623E-2</v>
      </c>
    </row>
    <row r="7" spans="1:15" x14ac:dyDescent="0.3">
      <c r="A7" s="17" t="s">
        <v>104</v>
      </c>
      <c r="B7" s="4" t="s">
        <v>10</v>
      </c>
      <c r="C7" s="10">
        <v>4</v>
      </c>
      <c r="D7" s="10">
        <f t="shared" si="0"/>
        <v>60</v>
      </c>
      <c r="E7" s="38">
        <f t="shared" si="1"/>
        <v>5.8587962962962967E-2</v>
      </c>
      <c r="F7" s="20">
        <f t="shared" si="2"/>
        <v>2</v>
      </c>
      <c r="G7" s="44">
        <v>30</v>
      </c>
      <c r="H7" s="27">
        <v>1.8055555555555557E-2</v>
      </c>
      <c r="I7" s="10">
        <v>30</v>
      </c>
      <c r="J7" s="30">
        <v>4.0532407407407406E-2</v>
      </c>
      <c r="K7" s="10"/>
      <c r="L7" s="41"/>
    </row>
    <row r="8" spans="1:15" x14ac:dyDescent="0.3">
      <c r="A8" s="17" t="s">
        <v>113</v>
      </c>
      <c r="B8" s="4" t="s">
        <v>10</v>
      </c>
      <c r="C8" s="10">
        <v>5</v>
      </c>
      <c r="D8" s="10">
        <f t="shared" si="0"/>
        <v>56</v>
      </c>
      <c r="E8" s="38">
        <f t="shared" si="1"/>
        <v>5.8020833333333334E-2</v>
      </c>
      <c r="F8" s="20">
        <f t="shared" si="2"/>
        <v>2</v>
      </c>
      <c r="G8" s="44">
        <v>26</v>
      </c>
      <c r="H8" s="27">
        <v>2.1493055555555557E-2</v>
      </c>
      <c r="I8" s="10"/>
      <c r="J8" s="30"/>
      <c r="K8" s="10">
        <v>30</v>
      </c>
      <c r="L8" s="41">
        <v>3.6527777777777777E-2</v>
      </c>
    </row>
    <row r="9" spans="1:15" x14ac:dyDescent="0.3">
      <c r="A9" s="17" t="s">
        <v>102</v>
      </c>
      <c r="B9" s="4" t="s">
        <v>10</v>
      </c>
      <c r="C9" s="10">
        <v>6</v>
      </c>
      <c r="D9" s="10">
        <f t="shared" si="0"/>
        <v>51</v>
      </c>
      <c r="E9" s="38">
        <f t="shared" si="1"/>
        <v>7.9270833333333332E-2</v>
      </c>
      <c r="F9" s="20">
        <f t="shared" si="2"/>
        <v>2</v>
      </c>
      <c r="G9" s="44">
        <v>25</v>
      </c>
      <c r="H9" s="27">
        <v>2.5833333333333333E-2</v>
      </c>
      <c r="I9" s="10">
        <v>26</v>
      </c>
      <c r="J9" s="30">
        <v>5.3437499999999999E-2</v>
      </c>
      <c r="K9" s="10"/>
      <c r="L9" s="41"/>
    </row>
    <row r="10" spans="1:15" x14ac:dyDescent="0.3">
      <c r="A10" s="17" t="s">
        <v>127</v>
      </c>
      <c r="B10" s="4" t="s">
        <v>10</v>
      </c>
      <c r="C10" s="10">
        <v>7</v>
      </c>
      <c r="D10" s="10">
        <f t="shared" si="0"/>
        <v>25</v>
      </c>
      <c r="E10" s="38">
        <f t="shared" si="1"/>
        <v>5.6574074074074075E-2</v>
      </c>
      <c r="F10" s="20">
        <f t="shared" si="2"/>
        <v>1</v>
      </c>
      <c r="G10" s="44"/>
      <c r="H10" s="27"/>
      <c r="I10" s="10">
        <v>25</v>
      </c>
      <c r="J10" s="30">
        <v>5.6574074074074075E-2</v>
      </c>
      <c r="K10" s="10"/>
      <c r="L10" s="41"/>
    </row>
    <row r="11" spans="1:15" x14ac:dyDescent="0.3">
      <c r="A11" s="75" t="s">
        <v>106</v>
      </c>
      <c r="B11" s="76" t="s">
        <v>11</v>
      </c>
      <c r="C11" s="77">
        <v>2</v>
      </c>
      <c r="D11" s="77">
        <f t="shared" si="0"/>
        <v>86</v>
      </c>
      <c r="E11" s="79">
        <f t="shared" si="1"/>
        <v>9.3553240740740742E-2</v>
      </c>
      <c r="F11" s="81">
        <f t="shared" si="2"/>
        <v>3</v>
      </c>
      <c r="G11" s="99">
        <v>30</v>
      </c>
      <c r="H11" s="85">
        <v>1.5995370370370372E-2</v>
      </c>
      <c r="I11" s="77">
        <v>27</v>
      </c>
      <c r="J11" s="83">
        <v>4.341435185185185E-2</v>
      </c>
      <c r="K11" s="77">
        <v>29</v>
      </c>
      <c r="L11" s="87">
        <v>3.4143518518518517E-2</v>
      </c>
    </row>
    <row r="12" spans="1:15" x14ac:dyDescent="0.3">
      <c r="A12" s="114" t="s">
        <v>87</v>
      </c>
      <c r="B12" s="115" t="s">
        <v>11</v>
      </c>
      <c r="C12" s="116">
        <v>1</v>
      </c>
      <c r="D12" s="116">
        <f t="shared" si="0"/>
        <v>86</v>
      </c>
      <c r="E12" s="117">
        <f t="shared" si="1"/>
        <v>9.8009259259259268E-2</v>
      </c>
      <c r="F12" s="118">
        <f t="shared" si="2"/>
        <v>3</v>
      </c>
      <c r="G12" s="119">
        <v>29</v>
      </c>
      <c r="H12" s="120">
        <v>1.7870370370370373E-2</v>
      </c>
      <c r="I12" s="116">
        <v>29</v>
      </c>
      <c r="J12" s="121">
        <v>4.2326388888888893E-2</v>
      </c>
      <c r="K12" s="116">
        <v>28</v>
      </c>
      <c r="L12" s="122">
        <v>3.7812500000000006E-2</v>
      </c>
    </row>
    <row r="13" spans="1:15" x14ac:dyDescent="0.3">
      <c r="A13" s="114" t="s">
        <v>86</v>
      </c>
      <c r="B13" s="115" t="s">
        <v>11</v>
      </c>
      <c r="C13" s="116">
        <v>3</v>
      </c>
      <c r="D13" s="116">
        <f t="shared" si="0"/>
        <v>83</v>
      </c>
      <c r="E13" s="117">
        <f t="shared" si="1"/>
        <v>9.8125000000000018E-2</v>
      </c>
      <c r="F13" s="118">
        <f t="shared" si="2"/>
        <v>3</v>
      </c>
      <c r="G13" s="119">
        <v>28</v>
      </c>
      <c r="H13" s="120">
        <v>1.7986111111111109E-2</v>
      </c>
      <c r="I13" s="116">
        <v>28</v>
      </c>
      <c r="J13" s="121">
        <v>4.2326388888888893E-2</v>
      </c>
      <c r="K13" s="116">
        <v>27</v>
      </c>
      <c r="L13" s="122">
        <v>3.7812500000000006E-2</v>
      </c>
    </row>
    <row r="14" spans="1:15" x14ac:dyDescent="0.3">
      <c r="A14" s="114" t="s">
        <v>74</v>
      </c>
      <c r="B14" s="115" t="s">
        <v>11</v>
      </c>
      <c r="C14" s="116">
        <v>4</v>
      </c>
      <c r="D14" s="116">
        <f t="shared" si="0"/>
        <v>79</v>
      </c>
      <c r="E14" s="117">
        <f t="shared" si="1"/>
        <v>0.10250000000000001</v>
      </c>
      <c r="F14" s="118">
        <f t="shared" si="2"/>
        <v>3</v>
      </c>
      <c r="G14" s="119">
        <v>27</v>
      </c>
      <c r="H14" s="120">
        <v>1.8576388888888889E-2</v>
      </c>
      <c r="I14" s="116">
        <v>26</v>
      </c>
      <c r="J14" s="121">
        <v>4.3807870370370372E-2</v>
      </c>
      <c r="K14" s="116">
        <v>26</v>
      </c>
      <c r="L14" s="122">
        <v>4.0115740740740737E-2</v>
      </c>
    </row>
    <row r="15" spans="1:15" x14ac:dyDescent="0.3">
      <c r="A15" s="114" t="s">
        <v>91</v>
      </c>
      <c r="B15" s="115" t="s">
        <v>11</v>
      </c>
      <c r="C15" s="116">
        <v>5</v>
      </c>
      <c r="D15" s="116">
        <f t="shared" si="0"/>
        <v>73</v>
      </c>
      <c r="E15" s="117">
        <f t="shared" si="1"/>
        <v>0.12814814814814815</v>
      </c>
      <c r="F15" s="118">
        <f t="shared" si="2"/>
        <v>3</v>
      </c>
      <c r="G15" s="119">
        <v>26</v>
      </c>
      <c r="H15" s="120">
        <v>1.8761574074074073E-2</v>
      </c>
      <c r="I15" s="116">
        <v>23</v>
      </c>
      <c r="J15" s="121">
        <v>6.2905092592592596E-2</v>
      </c>
      <c r="K15" s="116">
        <v>24</v>
      </c>
      <c r="L15" s="122">
        <v>4.6481481481481485E-2</v>
      </c>
    </row>
    <row r="16" spans="1:15" x14ac:dyDescent="0.3">
      <c r="A16" s="114" t="s">
        <v>92</v>
      </c>
      <c r="B16" s="115" t="s">
        <v>11</v>
      </c>
      <c r="C16" s="116">
        <v>7</v>
      </c>
      <c r="D16" s="116">
        <f t="shared" si="0"/>
        <v>68</v>
      </c>
      <c r="E16" s="117">
        <f t="shared" si="1"/>
        <v>0.13188657407407406</v>
      </c>
      <c r="F16" s="118">
        <f t="shared" si="2"/>
        <v>3</v>
      </c>
      <c r="G16" s="119">
        <v>23</v>
      </c>
      <c r="H16" s="120">
        <v>2.2499999999999996E-2</v>
      </c>
      <c r="I16" s="116">
        <v>22</v>
      </c>
      <c r="J16" s="121">
        <v>6.2905092592592596E-2</v>
      </c>
      <c r="K16" s="116">
        <v>23</v>
      </c>
      <c r="L16" s="122">
        <v>4.6481481481481485E-2</v>
      </c>
    </row>
    <row r="17" spans="1:12" x14ac:dyDescent="0.3">
      <c r="A17" s="17" t="s">
        <v>95</v>
      </c>
      <c r="B17" s="4" t="s">
        <v>11</v>
      </c>
      <c r="C17" s="10">
        <v>9</v>
      </c>
      <c r="D17" s="10">
        <f t="shared" si="0"/>
        <v>50</v>
      </c>
      <c r="E17" s="38">
        <f t="shared" si="1"/>
        <v>6.609953703703704E-2</v>
      </c>
      <c r="F17" s="20">
        <f t="shared" si="2"/>
        <v>2</v>
      </c>
      <c r="G17" s="44">
        <v>25</v>
      </c>
      <c r="H17" s="27">
        <v>2.0092592592592592E-2</v>
      </c>
      <c r="I17" s="10"/>
      <c r="J17" s="30"/>
      <c r="K17" s="10">
        <v>25</v>
      </c>
      <c r="L17" s="41">
        <v>4.6006944444444448E-2</v>
      </c>
    </row>
    <row r="18" spans="1:12" x14ac:dyDescent="0.3">
      <c r="A18" s="17" t="s">
        <v>90</v>
      </c>
      <c r="B18" s="4" t="s">
        <v>11</v>
      </c>
      <c r="C18" s="10">
        <v>6</v>
      </c>
      <c r="D18" s="10">
        <f t="shared" si="0"/>
        <v>48</v>
      </c>
      <c r="E18" s="38">
        <f t="shared" si="1"/>
        <v>8.3611111111111108E-2</v>
      </c>
      <c r="F18" s="20">
        <f t="shared" si="2"/>
        <v>2</v>
      </c>
      <c r="G18" s="44">
        <v>24</v>
      </c>
      <c r="H18" s="27">
        <v>2.0706018518518519E-2</v>
      </c>
      <c r="I18" s="10">
        <v>24</v>
      </c>
      <c r="J18" s="30">
        <v>6.2905092592592596E-2</v>
      </c>
      <c r="K18" s="10"/>
      <c r="L18" s="12"/>
    </row>
    <row r="19" spans="1:12" x14ac:dyDescent="0.3">
      <c r="A19" s="17" t="s">
        <v>137</v>
      </c>
      <c r="B19" s="4" t="s">
        <v>11</v>
      </c>
      <c r="C19" s="10"/>
      <c r="D19" s="10">
        <f t="shared" si="0"/>
        <v>30</v>
      </c>
      <c r="E19" s="38">
        <f t="shared" si="1"/>
        <v>3.1759259259259258E-2</v>
      </c>
      <c r="F19" s="20">
        <f t="shared" si="2"/>
        <v>1</v>
      </c>
      <c r="G19" s="44"/>
      <c r="H19" s="27"/>
      <c r="I19" s="10"/>
      <c r="J19" s="30"/>
      <c r="K19" s="10">
        <v>30</v>
      </c>
      <c r="L19" s="41">
        <v>3.1759259259259258E-2</v>
      </c>
    </row>
    <row r="20" spans="1:12" x14ac:dyDescent="0.3">
      <c r="A20" s="17" t="s">
        <v>122</v>
      </c>
      <c r="B20" s="4" t="s">
        <v>11</v>
      </c>
      <c r="C20" s="10">
        <v>8</v>
      </c>
      <c r="D20" s="10">
        <f t="shared" si="0"/>
        <v>30</v>
      </c>
      <c r="E20" s="38">
        <f t="shared" si="1"/>
        <v>4.0497685185185185E-2</v>
      </c>
      <c r="F20" s="20">
        <f t="shared" si="2"/>
        <v>1</v>
      </c>
      <c r="G20" s="44"/>
      <c r="H20" s="27"/>
      <c r="I20" s="10">
        <v>30</v>
      </c>
      <c r="J20" s="30">
        <v>4.0497685185185185E-2</v>
      </c>
      <c r="K20" s="10"/>
      <c r="L20" s="12"/>
    </row>
    <row r="21" spans="1:12" x14ac:dyDescent="0.3">
      <c r="A21" s="17" t="s">
        <v>117</v>
      </c>
      <c r="B21" s="4" t="s">
        <v>11</v>
      </c>
      <c r="C21" s="10">
        <v>9</v>
      </c>
      <c r="D21" s="10">
        <f t="shared" si="0"/>
        <v>25</v>
      </c>
      <c r="E21" s="38">
        <f t="shared" si="1"/>
        <v>4.5185185185185189E-2</v>
      </c>
      <c r="F21" s="20">
        <f t="shared" si="2"/>
        <v>1</v>
      </c>
      <c r="G21" s="44"/>
      <c r="H21" s="27"/>
      <c r="I21" s="10">
        <v>25</v>
      </c>
      <c r="J21" s="30">
        <v>4.5185185185185189E-2</v>
      </c>
      <c r="K21" s="10"/>
      <c r="L21" s="12"/>
    </row>
    <row r="22" spans="1:12" x14ac:dyDescent="0.3">
      <c r="A22" s="17" t="s">
        <v>101</v>
      </c>
      <c r="B22" s="4" t="s">
        <v>11</v>
      </c>
      <c r="C22" s="10">
        <v>10</v>
      </c>
      <c r="D22" s="10">
        <f t="shared" si="0"/>
        <v>22</v>
      </c>
      <c r="E22" s="38">
        <f t="shared" si="1"/>
        <v>2.736111111111111E-2</v>
      </c>
      <c r="F22" s="20">
        <f t="shared" si="2"/>
        <v>1</v>
      </c>
      <c r="G22" s="44">
        <v>22</v>
      </c>
      <c r="H22" s="27">
        <v>2.736111111111111E-2</v>
      </c>
      <c r="I22" s="10"/>
      <c r="J22" s="30"/>
      <c r="K22" s="10"/>
      <c r="L22" s="41"/>
    </row>
    <row r="23" spans="1:12" x14ac:dyDescent="0.3">
      <c r="A23" s="75" t="s">
        <v>93</v>
      </c>
      <c r="B23" s="76" t="s">
        <v>12</v>
      </c>
      <c r="C23" s="77">
        <v>1</v>
      </c>
      <c r="D23" s="77">
        <f t="shared" si="0"/>
        <v>90</v>
      </c>
      <c r="E23" s="79">
        <f t="shared" si="1"/>
        <v>0.10105324074074074</v>
      </c>
      <c r="F23" s="81">
        <f t="shared" si="2"/>
        <v>3</v>
      </c>
      <c r="G23" s="99">
        <v>30</v>
      </c>
      <c r="H23" s="85">
        <v>1.8472222222222223E-2</v>
      </c>
      <c r="I23" s="77">
        <v>30</v>
      </c>
      <c r="J23" s="83">
        <v>4.5023148148148145E-2</v>
      </c>
      <c r="K23" s="77">
        <v>30</v>
      </c>
      <c r="L23" s="87">
        <v>3.7557870370370373E-2</v>
      </c>
    </row>
    <row r="24" spans="1:12" s="8" customFormat="1" x14ac:dyDescent="0.3">
      <c r="A24" s="17" t="s">
        <v>96</v>
      </c>
      <c r="B24" s="4" t="s">
        <v>12</v>
      </c>
      <c r="C24" s="10">
        <v>2</v>
      </c>
      <c r="D24" s="10">
        <f t="shared" si="0"/>
        <v>58</v>
      </c>
      <c r="E24" s="38">
        <f t="shared" si="1"/>
        <v>6.267361111111111E-2</v>
      </c>
      <c r="F24" s="20">
        <f t="shared" si="2"/>
        <v>2</v>
      </c>
      <c r="G24" s="44">
        <v>29</v>
      </c>
      <c r="H24" s="27">
        <v>1.9872685185185184E-2</v>
      </c>
      <c r="I24" s="10"/>
      <c r="J24" s="30"/>
      <c r="K24" s="10">
        <v>29</v>
      </c>
      <c r="L24" s="41">
        <v>4.280092592592593E-2</v>
      </c>
    </row>
    <row r="25" spans="1:12" x14ac:dyDescent="0.3">
      <c r="A25" s="75" t="s">
        <v>82</v>
      </c>
      <c r="B25" s="76" t="s">
        <v>13</v>
      </c>
      <c r="C25" s="77">
        <v>1</v>
      </c>
      <c r="D25" s="77">
        <f t="shared" si="0"/>
        <v>90</v>
      </c>
      <c r="E25" s="79">
        <f t="shared" si="1"/>
        <v>0.10552083333333334</v>
      </c>
      <c r="F25" s="81">
        <f t="shared" si="2"/>
        <v>3</v>
      </c>
      <c r="G25" s="99">
        <v>30</v>
      </c>
      <c r="H25" s="85">
        <v>1.9201388888888889E-2</v>
      </c>
      <c r="I25" s="77">
        <v>30</v>
      </c>
      <c r="J25" s="83">
        <v>4.7210648148148147E-2</v>
      </c>
      <c r="K25" s="77">
        <v>30</v>
      </c>
      <c r="L25" s="87">
        <v>3.9108796296296301E-2</v>
      </c>
    </row>
    <row r="26" spans="1:12" x14ac:dyDescent="0.3">
      <c r="A26" s="75" t="s">
        <v>55</v>
      </c>
      <c r="B26" s="76" t="s">
        <v>7</v>
      </c>
      <c r="C26" s="77">
        <v>1</v>
      </c>
      <c r="D26" s="77">
        <f t="shared" si="0"/>
        <v>90</v>
      </c>
      <c r="E26" s="79">
        <f t="shared" si="1"/>
        <v>7.6967592592592587E-2</v>
      </c>
      <c r="F26" s="81">
        <f t="shared" si="2"/>
        <v>3</v>
      </c>
      <c r="G26" s="99">
        <v>30</v>
      </c>
      <c r="H26" s="85">
        <v>1.4398148148148148E-2</v>
      </c>
      <c r="I26" s="77">
        <v>30</v>
      </c>
      <c r="J26" s="83">
        <v>3.2638888888888891E-2</v>
      </c>
      <c r="K26" s="77">
        <v>30</v>
      </c>
      <c r="L26" s="87">
        <v>2.9930555555555557E-2</v>
      </c>
    </row>
    <row r="27" spans="1:12" x14ac:dyDescent="0.3">
      <c r="A27" s="114" t="s">
        <v>81</v>
      </c>
      <c r="B27" s="115" t="s">
        <v>7</v>
      </c>
      <c r="C27" s="116">
        <v>2</v>
      </c>
      <c r="D27" s="116">
        <f t="shared" si="0"/>
        <v>87</v>
      </c>
      <c r="E27" s="117">
        <f t="shared" si="1"/>
        <v>8.4930555555555565E-2</v>
      </c>
      <c r="F27" s="118">
        <f t="shared" si="2"/>
        <v>3</v>
      </c>
      <c r="G27" s="119">
        <v>29</v>
      </c>
      <c r="H27" s="120">
        <v>1.6157407407407409E-2</v>
      </c>
      <c r="I27" s="116">
        <v>29</v>
      </c>
      <c r="J27" s="121">
        <v>3.6412037037037034E-2</v>
      </c>
      <c r="K27" s="116">
        <v>29</v>
      </c>
      <c r="L27" s="122">
        <v>3.2361111111111111E-2</v>
      </c>
    </row>
    <row r="28" spans="1:12" x14ac:dyDescent="0.3">
      <c r="A28" s="17" t="s">
        <v>73</v>
      </c>
      <c r="B28" s="4" t="s">
        <v>7</v>
      </c>
      <c r="C28" s="10">
        <v>3</v>
      </c>
      <c r="D28" s="10">
        <f t="shared" si="0"/>
        <v>56</v>
      </c>
      <c r="E28" s="38">
        <f t="shared" si="1"/>
        <v>5.4780092592592589E-2</v>
      </c>
      <c r="F28" s="20">
        <f t="shared" si="2"/>
        <v>2</v>
      </c>
      <c r="G28" s="44">
        <v>28</v>
      </c>
      <c r="H28" s="27">
        <v>1.7083333333333336E-2</v>
      </c>
      <c r="I28" s="10"/>
      <c r="J28" s="30"/>
      <c r="K28" s="10">
        <v>28</v>
      </c>
      <c r="L28" s="41">
        <v>3.7696759259259256E-2</v>
      </c>
    </row>
    <row r="29" spans="1:12" x14ac:dyDescent="0.3">
      <c r="A29" s="17" t="s">
        <v>63</v>
      </c>
      <c r="B29" s="4" t="s">
        <v>7</v>
      </c>
      <c r="C29" s="10">
        <v>4</v>
      </c>
      <c r="D29" s="10">
        <f t="shared" si="0"/>
        <v>27</v>
      </c>
      <c r="E29" s="38">
        <f t="shared" si="1"/>
        <v>1.7719907407407406E-2</v>
      </c>
      <c r="F29" s="20">
        <f t="shared" si="2"/>
        <v>1</v>
      </c>
      <c r="G29" s="44">
        <v>27</v>
      </c>
      <c r="H29" s="27">
        <v>1.7719907407407406E-2</v>
      </c>
      <c r="I29" s="10"/>
      <c r="J29" s="30"/>
      <c r="K29" s="10"/>
      <c r="L29" s="41"/>
    </row>
    <row r="30" spans="1:12" x14ac:dyDescent="0.3">
      <c r="A30" s="75" t="s">
        <v>49</v>
      </c>
      <c r="B30" s="76" t="s">
        <v>6</v>
      </c>
      <c r="C30" s="77">
        <v>1</v>
      </c>
      <c r="D30" s="77">
        <f t="shared" si="0"/>
        <v>87</v>
      </c>
      <c r="E30" s="79">
        <f t="shared" si="1"/>
        <v>7.2499999999999995E-2</v>
      </c>
      <c r="F30" s="81">
        <f t="shared" si="2"/>
        <v>3</v>
      </c>
      <c r="G30" s="99">
        <v>30</v>
      </c>
      <c r="H30" s="85">
        <v>1.2974537037037036E-2</v>
      </c>
      <c r="I30" s="77">
        <v>28</v>
      </c>
      <c r="J30" s="83">
        <v>3.0601851851851852E-2</v>
      </c>
      <c r="K30" s="77">
        <v>29</v>
      </c>
      <c r="L30" s="87">
        <v>2.8923611111111108E-2</v>
      </c>
    </row>
    <row r="31" spans="1:12" x14ac:dyDescent="0.3">
      <c r="A31" s="114" t="s">
        <v>50</v>
      </c>
      <c r="B31" s="115" t="s">
        <v>6</v>
      </c>
      <c r="C31" s="116">
        <v>2</v>
      </c>
      <c r="D31" s="116">
        <f t="shared" si="0"/>
        <v>85</v>
      </c>
      <c r="E31" s="117">
        <f t="shared" si="1"/>
        <v>7.3252314814814812E-2</v>
      </c>
      <c r="F31" s="118">
        <f t="shared" si="2"/>
        <v>3</v>
      </c>
      <c r="G31" s="119">
        <v>29</v>
      </c>
      <c r="H31" s="120">
        <v>1.3148148148148147E-2</v>
      </c>
      <c r="I31" s="116">
        <v>29</v>
      </c>
      <c r="J31" s="121">
        <v>3.0208333333333334E-2</v>
      </c>
      <c r="K31" s="116">
        <v>27</v>
      </c>
      <c r="L31" s="122">
        <v>2.989583333333333E-2</v>
      </c>
    </row>
    <row r="32" spans="1:12" x14ac:dyDescent="0.3">
      <c r="A32" s="114" t="s">
        <v>60</v>
      </c>
      <c r="B32" s="115" t="s">
        <v>6</v>
      </c>
      <c r="C32" s="116">
        <v>3</v>
      </c>
      <c r="D32" s="116">
        <f t="shared" si="0"/>
        <v>81</v>
      </c>
      <c r="E32" s="117">
        <f t="shared" si="1"/>
        <v>7.5671296296296306E-2</v>
      </c>
      <c r="F32" s="118">
        <f t="shared" si="2"/>
        <v>3</v>
      </c>
      <c r="G32" s="119">
        <v>28</v>
      </c>
      <c r="H32" s="120">
        <v>1.3541666666666667E-2</v>
      </c>
      <c r="I32" s="116">
        <v>23</v>
      </c>
      <c r="J32" s="121">
        <v>3.3819444444444451E-2</v>
      </c>
      <c r="K32" s="116">
        <v>30</v>
      </c>
      <c r="L32" s="122">
        <v>2.8310185185185185E-2</v>
      </c>
    </row>
    <row r="33" spans="1:12" x14ac:dyDescent="0.3">
      <c r="A33" s="114" t="s">
        <v>53</v>
      </c>
      <c r="B33" s="115" t="s">
        <v>6</v>
      </c>
      <c r="C33" s="116">
        <v>4</v>
      </c>
      <c r="D33" s="116">
        <f t="shared" si="0"/>
        <v>81</v>
      </c>
      <c r="E33" s="117">
        <f t="shared" si="1"/>
        <v>7.4768518518518512E-2</v>
      </c>
      <c r="F33" s="118">
        <f t="shared" si="2"/>
        <v>3</v>
      </c>
      <c r="G33" s="119">
        <v>27</v>
      </c>
      <c r="H33" s="120">
        <v>1.357638888888889E-2</v>
      </c>
      <c r="I33" s="116">
        <v>26</v>
      </c>
      <c r="J33" s="121">
        <v>3.1956018518518516E-2</v>
      </c>
      <c r="K33" s="116">
        <v>28</v>
      </c>
      <c r="L33" s="122">
        <v>2.9236111111111112E-2</v>
      </c>
    </row>
    <row r="34" spans="1:12" x14ac:dyDescent="0.3">
      <c r="A34" s="114" t="s">
        <v>54</v>
      </c>
      <c r="B34" s="115" t="s">
        <v>6</v>
      </c>
      <c r="C34" s="116">
        <v>5</v>
      </c>
      <c r="D34" s="116">
        <f t="shared" si="0"/>
        <v>67</v>
      </c>
      <c r="E34" s="117">
        <f t="shared" si="1"/>
        <v>8.0625000000000002E-2</v>
      </c>
      <c r="F34" s="118">
        <f t="shared" si="2"/>
        <v>3</v>
      </c>
      <c r="G34" s="119">
        <v>21</v>
      </c>
      <c r="H34" s="120">
        <v>1.5208333333333332E-2</v>
      </c>
      <c r="I34" s="116">
        <v>21</v>
      </c>
      <c r="J34" s="121">
        <v>3.3981481481481481E-2</v>
      </c>
      <c r="K34" s="116">
        <v>25</v>
      </c>
      <c r="L34" s="122">
        <v>3.1435185185185184E-2</v>
      </c>
    </row>
    <row r="35" spans="1:12" x14ac:dyDescent="0.3">
      <c r="A35" s="114" t="s">
        <v>75</v>
      </c>
      <c r="B35" s="115" t="s">
        <v>6</v>
      </c>
      <c r="C35" s="116">
        <v>6</v>
      </c>
      <c r="D35" s="116">
        <f t="shared" si="0"/>
        <v>67</v>
      </c>
      <c r="E35" s="117">
        <f t="shared" si="1"/>
        <v>8.1238425925925922E-2</v>
      </c>
      <c r="F35" s="118">
        <f t="shared" si="2"/>
        <v>3</v>
      </c>
      <c r="G35" s="119">
        <v>23</v>
      </c>
      <c r="H35" s="120">
        <v>1.4537037037037038E-2</v>
      </c>
      <c r="I35" s="116">
        <v>20</v>
      </c>
      <c r="J35" s="121">
        <v>3.5138888888888893E-2</v>
      </c>
      <c r="K35" s="116">
        <v>24</v>
      </c>
      <c r="L35" s="122">
        <v>3.15625E-2</v>
      </c>
    </row>
    <row r="36" spans="1:12" x14ac:dyDescent="0.3">
      <c r="A36" s="114" t="s">
        <v>58</v>
      </c>
      <c r="B36" s="115" t="s">
        <v>6</v>
      </c>
      <c r="C36" s="116">
        <v>7</v>
      </c>
      <c r="D36" s="116">
        <f t="shared" ref="D36:D72" si="3">SUM(G36,I36,K36)</f>
        <v>63</v>
      </c>
      <c r="E36" s="117">
        <f t="shared" ref="E36:E72" si="4">SUM(H36+J36+L36)</f>
        <v>8.2638888888888873E-2</v>
      </c>
      <c r="F36" s="118">
        <f t="shared" ref="F36:F67" si="5">COUNT(G36,I36,K36)</f>
        <v>3</v>
      </c>
      <c r="G36" s="119">
        <v>22</v>
      </c>
      <c r="H36" s="120">
        <v>1.4560185185185183E-2</v>
      </c>
      <c r="I36" s="116">
        <v>19</v>
      </c>
      <c r="J36" s="121">
        <v>3.5405092592592592E-2</v>
      </c>
      <c r="K36" s="116">
        <v>22</v>
      </c>
      <c r="L36" s="122">
        <v>3.2673611111111105E-2</v>
      </c>
    </row>
    <row r="37" spans="1:12" x14ac:dyDescent="0.3">
      <c r="A37" s="17" t="s">
        <v>43</v>
      </c>
      <c r="B37" s="4" t="s">
        <v>6</v>
      </c>
      <c r="C37" s="10">
        <v>8</v>
      </c>
      <c r="D37" s="10">
        <f t="shared" si="3"/>
        <v>51</v>
      </c>
      <c r="E37" s="38">
        <f t="shared" si="4"/>
        <v>4.6354166666666669E-2</v>
      </c>
      <c r="F37" s="20">
        <f t="shared" si="5"/>
        <v>2</v>
      </c>
      <c r="G37" s="44">
        <v>24</v>
      </c>
      <c r="H37" s="27">
        <v>1.4456018518518519E-2</v>
      </c>
      <c r="I37" s="10">
        <v>27</v>
      </c>
      <c r="J37" s="30">
        <v>3.1898148148148148E-2</v>
      </c>
      <c r="K37" s="10"/>
      <c r="L37" s="12"/>
    </row>
    <row r="38" spans="1:12" x14ac:dyDescent="0.3">
      <c r="A38" s="17" t="s">
        <v>51</v>
      </c>
      <c r="B38" s="4" t="s">
        <v>6</v>
      </c>
      <c r="C38" s="10">
        <v>9</v>
      </c>
      <c r="D38" s="10">
        <f t="shared" si="3"/>
        <v>49</v>
      </c>
      <c r="E38" s="38">
        <f t="shared" si="4"/>
        <v>4.4872685185185182E-2</v>
      </c>
      <c r="F38" s="20">
        <f t="shared" si="5"/>
        <v>2</v>
      </c>
      <c r="G38" s="44">
        <v>23</v>
      </c>
      <c r="H38" s="27">
        <v>1.4537037037037038E-2</v>
      </c>
      <c r="I38" s="10"/>
      <c r="J38" s="30"/>
      <c r="K38" s="10">
        <v>26</v>
      </c>
      <c r="L38" s="41">
        <v>3.0335648148148143E-2</v>
      </c>
    </row>
    <row r="39" spans="1:12" x14ac:dyDescent="0.3">
      <c r="A39" s="17" t="s">
        <v>115</v>
      </c>
      <c r="B39" s="4" t="s">
        <v>6</v>
      </c>
      <c r="C39" s="10">
        <v>10</v>
      </c>
      <c r="D39" s="10">
        <f t="shared" si="3"/>
        <v>48</v>
      </c>
      <c r="E39" s="38">
        <f t="shared" si="4"/>
        <v>4.7534722222222221E-2</v>
      </c>
      <c r="F39" s="20">
        <f t="shared" si="5"/>
        <v>2</v>
      </c>
      <c r="G39" s="44">
        <v>26</v>
      </c>
      <c r="H39" s="27">
        <v>1.3703703703703704E-2</v>
      </c>
      <c r="I39" s="10">
        <v>22</v>
      </c>
      <c r="J39" s="30">
        <v>3.3831018518518517E-2</v>
      </c>
      <c r="K39" s="10"/>
      <c r="L39" s="41"/>
    </row>
    <row r="40" spans="1:12" x14ac:dyDescent="0.3">
      <c r="A40" s="17" t="s">
        <v>119</v>
      </c>
      <c r="B40" s="4" t="s">
        <v>6</v>
      </c>
      <c r="C40" s="10">
        <v>11</v>
      </c>
      <c r="D40" s="10">
        <f t="shared" si="3"/>
        <v>30</v>
      </c>
      <c r="E40" s="38">
        <f t="shared" si="4"/>
        <v>2.9768518518518517E-2</v>
      </c>
      <c r="F40" s="20">
        <f t="shared" si="5"/>
        <v>1</v>
      </c>
      <c r="G40" s="44"/>
      <c r="H40" s="27"/>
      <c r="I40" s="10">
        <v>30</v>
      </c>
      <c r="J40" s="30">
        <v>2.9768518518518517E-2</v>
      </c>
      <c r="K40" s="10"/>
      <c r="L40" s="12"/>
    </row>
    <row r="41" spans="1:12" x14ac:dyDescent="0.3">
      <c r="A41" s="17" t="s">
        <v>56</v>
      </c>
      <c r="B41" s="4" t="s">
        <v>6</v>
      </c>
      <c r="C41" s="10">
        <v>12</v>
      </c>
      <c r="D41" s="10">
        <f t="shared" si="3"/>
        <v>25</v>
      </c>
      <c r="E41" s="38">
        <f t="shared" si="4"/>
        <v>1.4386574074074072E-2</v>
      </c>
      <c r="F41" s="20">
        <f t="shared" si="5"/>
        <v>1</v>
      </c>
      <c r="G41" s="44">
        <v>25</v>
      </c>
      <c r="H41" s="27">
        <v>1.4386574074074072E-2</v>
      </c>
      <c r="I41" s="10"/>
      <c r="J41" s="10"/>
      <c r="K41" s="10"/>
      <c r="L41" s="12"/>
    </row>
    <row r="42" spans="1:12" x14ac:dyDescent="0.3">
      <c r="A42" s="17" t="s">
        <v>109</v>
      </c>
      <c r="B42" s="4" t="s">
        <v>6</v>
      </c>
      <c r="C42" s="10">
        <v>12</v>
      </c>
      <c r="D42" s="10">
        <f t="shared" si="3"/>
        <v>25</v>
      </c>
      <c r="E42" s="38">
        <f t="shared" si="4"/>
        <v>3.2638888888888891E-2</v>
      </c>
      <c r="F42" s="20">
        <f t="shared" si="5"/>
        <v>1</v>
      </c>
      <c r="G42" s="44"/>
      <c r="H42" s="27"/>
      <c r="I42" s="10">
        <v>25</v>
      </c>
      <c r="J42" s="30">
        <v>3.2638888888888891E-2</v>
      </c>
      <c r="K42" s="10"/>
      <c r="L42" s="12"/>
    </row>
    <row r="43" spans="1:12" x14ac:dyDescent="0.3">
      <c r="A43" s="17" t="s">
        <v>118</v>
      </c>
      <c r="B43" s="4" t="s">
        <v>6</v>
      </c>
      <c r="C43" s="10">
        <v>13</v>
      </c>
      <c r="D43" s="10">
        <f t="shared" si="3"/>
        <v>24</v>
      </c>
      <c r="E43" s="38">
        <f t="shared" si="4"/>
        <v>3.3101851851851848E-2</v>
      </c>
      <c r="F43" s="20">
        <f t="shared" si="5"/>
        <v>1</v>
      </c>
      <c r="G43" s="44"/>
      <c r="H43" s="27"/>
      <c r="I43" s="10">
        <v>24</v>
      </c>
      <c r="J43" s="30">
        <v>3.3101851851851848E-2</v>
      </c>
      <c r="K43" s="10"/>
      <c r="L43" s="12"/>
    </row>
    <row r="44" spans="1:12" x14ac:dyDescent="0.3">
      <c r="A44" s="17" t="s">
        <v>131</v>
      </c>
      <c r="B44" s="4" t="s">
        <v>6</v>
      </c>
      <c r="C44" s="10">
        <v>14</v>
      </c>
      <c r="D44" s="10">
        <f t="shared" si="3"/>
        <v>23</v>
      </c>
      <c r="E44" s="38">
        <f t="shared" si="4"/>
        <v>3.2129629629629626E-2</v>
      </c>
      <c r="F44" s="20">
        <f t="shared" si="5"/>
        <v>1</v>
      </c>
      <c r="G44" s="44"/>
      <c r="H44" s="27"/>
      <c r="I44" s="10"/>
      <c r="J44" s="30"/>
      <c r="K44" s="10">
        <v>23</v>
      </c>
      <c r="L44" s="41">
        <v>3.2129629629629626E-2</v>
      </c>
    </row>
    <row r="45" spans="1:12" x14ac:dyDescent="0.3">
      <c r="A45" s="17" t="s">
        <v>120</v>
      </c>
      <c r="B45" s="4" t="s">
        <v>6</v>
      </c>
      <c r="C45" s="10">
        <v>15</v>
      </c>
      <c r="D45" s="10">
        <f t="shared" si="3"/>
        <v>18</v>
      </c>
      <c r="E45" s="38">
        <f t="shared" si="4"/>
        <v>3.7303240740740741E-2</v>
      </c>
      <c r="F45" s="20">
        <f t="shared" si="5"/>
        <v>1</v>
      </c>
      <c r="G45" s="44"/>
      <c r="H45" s="27"/>
      <c r="I45" s="10">
        <v>18</v>
      </c>
      <c r="J45" s="30">
        <v>3.7303240740740741E-2</v>
      </c>
      <c r="K45" s="10"/>
      <c r="L45" s="41"/>
    </row>
    <row r="46" spans="1:12" x14ac:dyDescent="0.3">
      <c r="A46" s="17" t="s">
        <v>124</v>
      </c>
      <c r="B46" s="4" t="s">
        <v>6</v>
      </c>
      <c r="C46" s="10">
        <v>16</v>
      </c>
      <c r="D46" s="10">
        <f t="shared" si="3"/>
        <v>17</v>
      </c>
      <c r="E46" s="38">
        <f t="shared" si="4"/>
        <v>4.0081018518518523E-2</v>
      </c>
      <c r="F46" s="20">
        <f t="shared" si="5"/>
        <v>1</v>
      </c>
      <c r="G46" s="44"/>
      <c r="H46" s="27"/>
      <c r="I46" s="10">
        <v>17</v>
      </c>
      <c r="J46" s="30">
        <v>4.0081018518518523E-2</v>
      </c>
      <c r="K46" s="10"/>
      <c r="L46" s="41"/>
    </row>
    <row r="47" spans="1:12" x14ac:dyDescent="0.3">
      <c r="A47" s="17" t="s">
        <v>130</v>
      </c>
      <c r="B47" s="4" t="s">
        <v>6</v>
      </c>
      <c r="C47" s="10">
        <v>17</v>
      </c>
      <c r="D47" s="10">
        <f t="shared" si="3"/>
        <v>16</v>
      </c>
      <c r="E47" s="38">
        <f t="shared" si="4"/>
        <v>5.9120370370370372E-2</v>
      </c>
      <c r="F47" s="20">
        <f t="shared" si="5"/>
        <v>1</v>
      </c>
      <c r="G47" s="44"/>
      <c r="H47" s="27"/>
      <c r="I47" s="10">
        <v>16</v>
      </c>
      <c r="J47" s="30">
        <v>5.9120370370370372E-2</v>
      </c>
      <c r="K47" s="10"/>
      <c r="L47" s="41"/>
    </row>
    <row r="48" spans="1:12" x14ac:dyDescent="0.3">
      <c r="A48" s="75" t="s">
        <v>59</v>
      </c>
      <c r="B48" s="76" t="s">
        <v>0</v>
      </c>
      <c r="C48" s="77">
        <v>1</v>
      </c>
      <c r="D48" s="77">
        <f t="shared" si="3"/>
        <v>88</v>
      </c>
      <c r="E48" s="79">
        <f t="shared" si="4"/>
        <v>9.4305555555555559E-2</v>
      </c>
      <c r="F48" s="81">
        <f t="shared" si="5"/>
        <v>3</v>
      </c>
      <c r="G48" s="99">
        <v>29</v>
      </c>
      <c r="H48" s="85">
        <v>1.6805555555555556E-2</v>
      </c>
      <c r="I48" s="77">
        <v>29</v>
      </c>
      <c r="J48" s="83">
        <v>4.3564814814814813E-2</v>
      </c>
      <c r="K48" s="77">
        <v>30</v>
      </c>
      <c r="L48" s="87">
        <v>3.3935185185185186E-2</v>
      </c>
    </row>
    <row r="49" spans="1:12" x14ac:dyDescent="0.3">
      <c r="A49" s="114" t="s">
        <v>79</v>
      </c>
      <c r="B49" s="115" t="s">
        <v>0</v>
      </c>
      <c r="C49" s="116">
        <v>2</v>
      </c>
      <c r="D49" s="116">
        <f t="shared" si="3"/>
        <v>83</v>
      </c>
      <c r="E49" s="117">
        <f t="shared" si="4"/>
        <v>0.10284722222222223</v>
      </c>
      <c r="F49" s="118">
        <f t="shared" si="5"/>
        <v>3</v>
      </c>
      <c r="G49" s="119">
        <v>27</v>
      </c>
      <c r="H49" s="120">
        <v>2.0104166666666666E-2</v>
      </c>
      <c r="I49" s="116">
        <v>28</v>
      </c>
      <c r="J49" s="121">
        <v>4.5624999999999999E-2</v>
      </c>
      <c r="K49" s="116">
        <v>28</v>
      </c>
      <c r="L49" s="122">
        <v>3.7118055555555557E-2</v>
      </c>
    </row>
    <row r="50" spans="1:12" x14ac:dyDescent="0.3">
      <c r="A50" s="114" t="s">
        <v>85</v>
      </c>
      <c r="B50" s="115" t="s">
        <v>0</v>
      </c>
      <c r="C50" s="116">
        <v>3</v>
      </c>
      <c r="D50" s="116">
        <f t="shared" si="3"/>
        <v>79</v>
      </c>
      <c r="E50" s="117">
        <f t="shared" si="4"/>
        <v>0.14909722222222221</v>
      </c>
      <c r="F50" s="118">
        <f t="shared" si="5"/>
        <v>3</v>
      </c>
      <c r="G50" s="119">
        <v>26</v>
      </c>
      <c r="H50" s="120">
        <v>2.5405092592592594E-2</v>
      </c>
      <c r="I50" s="116">
        <v>27</v>
      </c>
      <c r="J50" s="121">
        <v>4.7395833333333331E-2</v>
      </c>
      <c r="K50" s="116">
        <v>26</v>
      </c>
      <c r="L50" s="122">
        <v>7.6296296296296293E-2</v>
      </c>
    </row>
    <row r="51" spans="1:12" x14ac:dyDescent="0.3">
      <c r="A51" s="17" t="s">
        <v>67</v>
      </c>
      <c r="B51" s="4" t="s">
        <v>0</v>
      </c>
      <c r="C51" s="10">
        <v>4</v>
      </c>
      <c r="D51" s="10">
        <f t="shared" si="3"/>
        <v>55</v>
      </c>
      <c r="E51" s="38">
        <f t="shared" si="4"/>
        <v>5.6273148148148142E-2</v>
      </c>
      <c r="F51" s="20">
        <f t="shared" si="5"/>
        <v>2</v>
      </c>
      <c r="G51" s="44">
        <v>28</v>
      </c>
      <c r="H51" s="27">
        <v>1.7881944444444443E-2</v>
      </c>
      <c r="I51" s="10"/>
      <c r="J51" s="30"/>
      <c r="K51" s="10">
        <v>27</v>
      </c>
      <c r="L51" s="41">
        <v>3.8391203703703698E-2</v>
      </c>
    </row>
    <row r="52" spans="1:12" x14ac:dyDescent="0.3">
      <c r="A52" s="17" t="s">
        <v>98</v>
      </c>
      <c r="B52" s="4" t="s">
        <v>0</v>
      </c>
      <c r="C52" s="10">
        <v>5</v>
      </c>
      <c r="D52" s="10">
        <f t="shared" si="3"/>
        <v>30</v>
      </c>
      <c r="E52" s="38">
        <f t="shared" si="4"/>
        <v>1.6550925925925924E-2</v>
      </c>
      <c r="F52" s="20">
        <f t="shared" si="5"/>
        <v>1</v>
      </c>
      <c r="G52" s="44">
        <v>30</v>
      </c>
      <c r="H52" s="27">
        <v>1.6550925925925924E-2</v>
      </c>
      <c r="I52" s="10"/>
      <c r="J52" s="30"/>
      <c r="K52" s="10"/>
      <c r="L52" s="41"/>
    </row>
    <row r="53" spans="1:12" x14ac:dyDescent="0.3">
      <c r="A53" s="17" t="s">
        <v>129</v>
      </c>
      <c r="B53" s="4" t="s">
        <v>0</v>
      </c>
      <c r="C53" s="10">
        <v>5</v>
      </c>
      <c r="D53" s="10">
        <f t="shared" si="3"/>
        <v>30</v>
      </c>
      <c r="E53" s="38">
        <f t="shared" si="4"/>
        <v>3.9421296296296295E-2</v>
      </c>
      <c r="F53" s="20">
        <f t="shared" si="5"/>
        <v>1</v>
      </c>
      <c r="G53" s="44"/>
      <c r="H53" s="27"/>
      <c r="I53" s="10">
        <v>30</v>
      </c>
      <c r="J53" s="30">
        <v>3.9421296296296295E-2</v>
      </c>
      <c r="K53" s="10"/>
      <c r="L53" s="12"/>
    </row>
    <row r="54" spans="1:12" x14ac:dyDescent="0.3">
      <c r="A54" s="17" t="s">
        <v>140</v>
      </c>
      <c r="B54" s="4" t="s">
        <v>0</v>
      </c>
      <c r="C54" s="10">
        <v>6</v>
      </c>
      <c r="D54" s="10">
        <f t="shared" si="3"/>
        <v>29</v>
      </c>
      <c r="E54" s="38">
        <f t="shared" si="4"/>
        <v>3.6712962962962961E-2</v>
      </c>
      <c r="F54" s="20">
        <f t="shared" si="5"/>
        <v>1</v>
      </c>
      <c r="G54" s="44"/>
      <c r="H54" s="27"/>
      <c r="I54" s="10"/>
      <c r="J54" s="30"/>
      <c r="K54" s="10">
        <v>29</v>
      </c>
      <c r="L54" s="41">
        <v>3.6712962962962961E-2</v>
      </c>
    </row>
    <row r="55" spans="1:12" x14ac:dyDescent="0.3">
      <c r="A55" s="75" t="s">
        <v>57</v>
      </c>
      <c r="B55" s="76" t="s">
        <v>8</v>
      </c>
      <c r="C55" s="77">
        <v>1</v>
      </c>
      <c r="D55" s="77">
        <f>SUM(G55,I55,K55)</f>
        <v>89</v>
      </c>
      <c r="E55" s="79">
        <f>SUM(H55+J55+L55)</f>
        <v>8.2303240740740746E-2</v>
      </c>
      <c r="F55" s="81">
        <f>COUNT(G55,I55,K55)</f>
        <v>3</v>
      </c>
      <c r="G55" s="99">
        <v>30</v>
      </c>
      <c r="H55" s="85">
        <v>1.486111111111111E-2</v>
      </c>
      <c r="I55" s="77">
        <v>29</v>
      </c>
      <c r="J55" s="83">
        <v>3.6620370370370373E-2</v>
      </c>
      <c r="K55" s="77">
        <v>30</v>
      </c>
      <c r="L55" s="87">
        <v>3.0821759259259257E-2</v>
      </c>
    </row>
    <row r="56" spans="1:12" x14ac:dyDescent="0.3">
      <c r="A56" s="114" t="s">
        <v>61</v>
      </c>
      <c r="B56" s="115" t="s">
        <v>8</v>
      </c>
      <c r="C56" s="116">
        <v>2</v>
      </c>
      <c r="D56" s="116">
        <f>SUM(G56,I56,K56)</f>
        <v>82</v>
      </c>
      <c r="E56" s="117">
        <f>SUM(H56+J56+L56)</f>
        <v>9.6481481481481474E-2</v>
      </c>
      <c r="F56" s="118">
        <f>COUNT(G56,I56,K56)</f>
        <v>3</v>
      </c>
      <c r="G56" s="119">
        <v>28</v>
      </c>
      <c r="H56" s="120">
        <v>1.7152777777777777E-2</v>
      </c>
      <c r="I56" s="116">
        <v>28</v>
      </c>
      <c r="J56" s="121">
        <v>3.8877314814814816E-2</v>
      </c>
      <c r="K56" s="116">
        <v>26</v>
      </c>
      <c r="L56" s="122">
        <v>4.0451388888888891E-2</v>
      </c>
    </row>
    <row r="57" spans="1:12" x14ac:dyDescent="0.3">
      <c r="A57" s="114" t="s">
        <v>77</v>
      </c>
      <c r="B57" s="115" t="s">
        <v>8</v>
      </c>
      <c r="C57" s="116">
        <v>3</v>
      </c>
      <c r="D57" s="116">
        <f>SUM(G57,I57,K57)</f>
        <v>80</v>
      </c>
      <c r="E57" s="117">
        <f>SUM(H57+J57+L57)</f>
        <v>0.1045949074074074</v>
      </c>
      <c r="F57" s="118">
        <f>COUNT(G57,I57,K57)</f>
        <v>3</v>
      </c>
      <c r="G57" s="119">
        <v>26</v>
      </c>
      <c r="H57" s="120">
        <v>1.9490740740740743E-2</v>
      </c>
      <c r="I57" s="116">
        <v>27</v>
      </c>
      <c r="J57" s="121">
        <v>4.6099537037037036E-2</v>
      </c>
      <c r="K57" s="116">
        <v>27</v>
      </c>
      <c r="L57" s="122">
        <v>3.9004629629629632E-2</v>
      </c>
    </row>
    <row r="58" spans="1:12" x14ac:dyDescent="0.3">
      <c r="A58" s="17" t="s">
        <v>72</v>
      </c>
      <c r="B58" s="4" t="s">
        <v>8</v>
      </c>
      <c r="C58" s="10">
        <v>4</v>
      </c>
      <c r="D58" s="10">
        <f>SUM(G58,I58,K58)</f>
        <v>59</v>
      </c>
      <c r="E58" s="38">
        <f>SUM(H58+J58+L58)</f>
        <v>5.2233796296296292E-2</v>
      </c>
      <c r="F58" s="20">
        <f>COUNT(G58,I58,K58)</f>
        <v>2</v>
      </c>
      <c r="G58" s="44">
        <v>29</v>
      </c>
      <c r="H58" s="27">
        <v>1.6180555555555556E-2</v>
      </c>
      <c r="I58" s="10">
        <v>30</v>
      </c>
      <c r="J58" s="30">
        <v>3.605324074074074E-2</v>
      </c>
      <c r="K58" s="10"/>
      <c r="L58" s="41"/>
    </row>
    <row r="59" spans="1:12" x14ac:dyDescent="0.3">
      <c r="A59" s="17" t="s">
        <v>114</v>
      </c>
      <c r="B59" s="4" t="s">
        <v>8</v>
      </c>
      <c r="C59" s="10">
        <v>5</v>
      </c>
      <c r="D59" s="10">
        <f>SUM(G59,I59,K59)</f>
        <v>55</v>
      </c>
      <c r="E59" s="38">
        <f>SUM(H59+J59+L59)</f>
        <v>5.5995370370370369E-2</v>
      </c>
      <c r="F59" s="20">
        <f>COUNT(G59,I59,K59)</f>
        <v>2</v>
      </c>
      <c r="G59" s="44">
        <v>27</v>
      </c>
      <c r="H59" s="27">
        <v>1.8472222222222223E-2</v>
      </c>
      <c r="I59" s="10"/>
      <c r="J59" s="10"/>
      <c r="K59" s="10">
        <v>28</v>
      </c>
      <c r="L59" s="41">
        <v>3.7523148148148146E-2</v>
      </c>
    </row>
    <row r="60" spans="1:12" x14ac:dyDescent="0.3">
      <c r="A60" s="17" t="s">
        <v>139</v>
      </c>
      <c r="B60" s="4" t="s">
        <v>8</v>
      </c>
      <c r="C60" s="10">
        <v>6</v>
      </c>
      <c r="D60" s="10">
        <f>SUM(G60,I60,K60)</f>
        <v>29</v>
      </c>
      <c r="E60" s="38">
        <f>SUM(H60+J60+L60)</f>
        <v>3.5636574074074077E-2</v>
      </c>
      <c r="F60" s="20">
        <f>COUNT(G60,I60,K60)</f>
        <v>1</v>
      </c>
      <c r="G60" s="44"/>
      <c r="H60" s="27"/>
      <c r="I60" s="10"/>
      <c r="J60" s="30"/>
      <c r="K60" s="10">
        <v>29</v>
      </c>
      <c r="L60" s="41">
        <v>3.5636574074074077E-2</v>
      </c>
    </row>
    <row r="61" spans="1:12" x14ac:dyDescent="0.3">
      <c r="A61" s="75" t="s">
        <v>62</v>
      </c>
      <c r="B61" s="76" t="s">
        <v>9</v>
      </c>
      <c r="C61" s="77">
        <v>1</v>
      </c>
      <c r="D61" s="77">
        <f t="shared" si="3"/>
        <v>60</v>
      </c>
      <c r="E61" s="79">
        <f t="shared" si="4"/>
        <v>5.3993055555555558E-2</v>
      </c>
      <c r="F61" s="81">
        <f t="shared" si="5"/>
        <v>2</v>
      </c>
      <c r="G61" s="99">
        <v>30</v>
      </c>
      <c r="H61" s="85">
        <v>1.6608796296296299E-2</v>
      </c>
      <c r="I61" s="77"/>
      <c r="J61" s="77"/>
      <c r="K61" s="77">
        <v>30</v>
      </c>
      <c r="L61" s="87">
        <v>3.7384259259259263E-2</v>
      </c>
    </row>
    <row r="62" spans="1:12" x14ac:dyDescent="0.3">
      <c r="A62" s="17" t="s">
        <v>125</v>
      </c>
      <c r="B62" s="4" t="s">
        <v>9</v>
      </c>
      <c r="C62" s="10">
        <v>1</v>
      </c>
      <c r="D62" s="10">
        <f t="shared" si="3"/>
        <v>30</v>
      </c>
      <c r="E62" s="38">
        <f t="shared" si="4"/>
        <v>4.1030092592592597E-2</v>
      </c>
      <c r="F62" s="20">
        <f t="shared" si="5"/>
        <v>1</v>
      </c>
      <c r="G62" s="44"/>
      <c r="H62" s="27"/>
      <c r="I62" s="10">
        <v>30</v>
      </c>
      <c r="J62" s="30">
        <v>4.1030092592592597E-2</v>
      </c>
      <c r="K62" s="10"/>
      <c r="L62" s="41"/>
    </row>
    <row r="63" spans="1:12" x14ac:dyDescent="0.3">
      <c r="A63" s="75" t="s">
        <v>44</v>
      </c>
      <c r="B63" s="76" t="s">
        <v>5</v>
      </c>
      <c r="C63" s="77">
        <v>1</v>
      </c>
      <c r="D63" s="77">
        <f t="shared" si="3"/>
        <v>88</v>
      </c>
      <c r="E63" s="79">
        <f t="shared" si="4"/>
        <v>6.7511574074074071E-2</v>
      </c>
      <c r="F63" s="81">
        <f t="shared" si="5"/>
        <v>3</v>
      </c>
      <c r="G63" s="99">
        <v>28</v>
      </c>
      <c r="H63" s="85">
        <v>1.2592592592592593E-2</v>
      </c>
      <c r="I63" s="77">
        <v>30</v>
      </c>
      <c r="J63" s="83">
        <v>2.8738425925925928E-2</v>
      </c>
      <c r="K63" s="77">
        <v>30</v>
      </c>
      <c r="L63" s="87">
        <v>2.6180555555555558E-2</v>
      </c>
    </row>
    <row r="64" spans="1:12" x14ac:dyDescent="0.3">
      <c r="A64" s="114" t="s">
        <v>103</v>
      </c>
      <c r="B64" s="115" t="s">
        <v>5</v>
      </c>
      <c r="C64" s="116">
        <v>2</v>
      </c>
      <c r="D64" s="116">
        <f t="shared" si="3"/>
        <v>87</v>
      </c>
      <c r="E64" s="117">
        <f t="shared" si="4"/>
        <v>6.9849537037037043E-2</v>
      </c>
      <c r="F64" s="118">
        <f t="shared" si="5"/>
        <v>3</v>
      </c>
      <c r="G64" s="119">
        <v>30</v>
      </c>
      <c r="H64" s="120">
        <v>1.2210648148148146E-2</v>
      </c>
      <c r="I64" s="116">
        <v>28</v>
      </c>
      <c r="J64" s="121">
        <v>3.0219907407407407E-2</v>
      </c>
      <c r="K64" s="116">
        <v>29</v>
      </c>
      <c r="L64" s="122">
        <v>2.7418981481481485E-2</v>
      </c>
    </row>
    <row r="65" spans="1:12" x14ac:dyDescent="0.3">
      <c r="A65" s="114" t="s">
        <v>45</v>
      </c>
      <c r="B65" s="115" t="s">
        <v>5</v>
      </c>
      <c r="C65" s="116">
        <v>3</v>
      </c>
      <c r="D65" s="116">
        <f t="shared" si="3"/>
        <v>80</v>
      </c>
      <c r="E65" s="117">
        <f t="shared" si="4"/>
        <v>7.1608796296296295E-2</v>
      </c>
      <c r="F65" s="118">
        <f t="shared" si="5"/>
        <v>3</v>
      </c>
      <c r="G65" s="119">
        <v>25</v>
      </c>
      <c r="H65" s="120">
        <v>1.3194444444444444E-2</v>
      </c>
      <c r="I65" s="116">
        <v>27</v>
      </c>
      <c r="J65" s="121">
        <v>3.0833333333333334E-2</v>
      </c>
      <c r="K65" s="116">
        <v>28</v>
      </c>
      <c r="L65" s="122">
        <v>2.7581018518518519E-2</v>
      </c>
    </row>
    <row r="66" spans="1:12" x14ac:dyDescent="0.3">
      <c r="A66" s="114" t="s">
        <v>48</v>
      </c>
      <c r="B66" s="115" t="s">
        <v>5</v>
      </c>
      <c r="C66" s="116">
        <v>4</v>
      </c>
      <c r="D66" s="116">
        <f t="shared" si="3"/>
        <v>80</v>
      </c>
      <c r="E66" s="117">
        <f t="shared" si="4"/>
        <v>7.3344907407407414E-2</v>
      </c>
      <c r="F66" s="118">
        <f t="shared" si="5"/>
        <v>3</v>
      </c>
      <c r="G66" s="119">
        <v>27</v>
      </c>
      <c r="H66" s="120">
        <v>1.298611111111111E-2</v>
      </c>
      <c r="I66" s="116">
        <v>26</v>
      </c>
      <c r="J66" s="121">
        <v>3.0868055555555555E-2</v>
      </c>
      <c r="K66" s="116">
        <v>27</v>
      </c>
      <c r="L66" s="122">
        <v>2.9490740740740744E-2</v>
      </c>
    </row>
    <row r="67" spans="1:12" x14ac:dyDescent="0.3">
      <c r="A67" s="17" t="s">
        <v>78</v>
      </c>
      <c r="B67" s="4" t="s">
        <v>5</v>
      </c>
      <c r="C67" s="10">
        <v>5</v>
      </c>
      <c r="D67" s="10">
        <f t="shared" si="3"/>
        <v>58</v>
      </c>
      <c r="E67" s="38">
        <f t="shared" si="4"/>
        <v>4.1678240740740738E-2</v>
      </c>
      <c r="F67" s="20">
        <f t="shared" si="5"/>
        <v>2</v>
      </c>
      <c r="G67" s="44">
        <v>29</v>
      </c>
      <c r="H67" s="27">
        <v>1.2534722222222223E-2</v>
      </c>
      <c r="I67" s="10">
        <v>29</v>
      </c>
      <c r="J67" s="30">
        <v>2.9143518518518517E-2</v>
      </c>
      <c r="K67" s="10"/>
      <c r="L67" s="41"/>
    </row>
    <row r="68" spans="1:12" x14ac:dyDescent="0.3">
      <c r="A68" s="17" t="s">
        <v>84</v>
      </c>
      <c r="B68" s="4" t="s">
        <v>5</v>
      </c>
      <c r="C68" s="10">
        <v>6</v>
      </c>
      <c r="D68" s="10">
        <f t="shared" si="3"/>
        <v>49</v>
      </c>
      <c r="E68" s="38">
        <f t="shared" si="4"/>
        <v>5.7731481481481481E-2</v>
      </c>
      <c r="F68" s="20">
        <f t="shared" ref="F68:F99" si="6">COUNT(G68,I68,K68)</f>
        <v>2</v>
      </c>
      <c r="G68" s="44">
        <v>23</v>
      </c>
      <c r="H68" s="27">
        <v>1.8680555555555554E-2</v>
      </c>
      <c r="I68" s="10"/>
      <c r="J68" s="30"/>
      <c r="K68" s="10">
        <v>26</v>
      </c>
      <c r="L68" s="41">
        <v>3.9050925925925926E-2</v>
      </c>
    </row>
    <row r="69" spans="1:12" x14ac:dyDescent="0.3">
      <c r="A69" s="17" t="s">
        <v>112</v>
      </c>
      <c r="B69" s="4" t="s">
        <v>5</v>
      </c>
      <c r="C69" s="10">
        <v>7</v>
      </c>
      <c r="D69" s="10">
        <f t="shared" si="3"/>
        <v>26</v>
      </c>
      <c r="E69" s="38">
        <f t="shared" si="4"/>
        <v>1.306712962962963E-2</v>
      </c>
      <c r="F69" s="20">
        <f t="shared" si="6"/>
        <v>1</v>
      </c>
      <c r="G69" s="44">
        <v>26</v>
      </c>
      <c r="H69" s="27">
        <v>1.306712962962963E-2</v>
      </c>
      <c r="I69" s="10"/>
      <c r="J69" s="30"/>
      <c r="K69" s="10"/>
      <c r="L69" s="12"/>
    </row>
    <row r="70" spans="1:12" x14ac:dyDescent="0.3">
      <c r="A70" s="17" t="s">
        <v>123</v>
      </c>
      <c r="B70" s="4" t="s">
        <v>5</v>
      </c>
      <c r="C70" s="10">
        <v>8</v>
      </c>
      <c r="D70" s="10">
        <f t="shared" si="3"/>
        <v>25</v>
      </c>
      <c r="E70" s="38">
        <f t="shared" si="4"/>
        <v>3.9594907407407405E-2</v>
      </c>
      <c r="F70" s="20">
        <f t="shared" si="6"/>
        <v>1</v>
      </c>
      <c r="G70" s="44"/>
      <c r="H70" s="27"/>
      <c r="I70" s="10">
        <v>25</v>
      </c>
      <c r="J70" s="30">
        <v>3.9594907407407405E-2</v>
      </c>
      <c r="K70" s="10"/>
      <c r="L70" s="12"/>
    </row>
    <row r="71" spans="1:12" x14ac:dyDescent="0.3">
      <c r="A71" s="17" t="s">
        <v>126</v>
      </c>
      <c r="B71" s="4" t="s">
        <v>5</v>
      </c>
      <c r="C71" s="10">
        <v>9</v>
      </c>
      <c r="D71" s="10">
        <f t="shared" si="3"/>
        <v>24</v>
      </c>
      <c r="E71" s="38">
        <f t="shared" si="4"/>
        <v>4.2662037037037033E-2</v>
      </c>
      <c r="F71" s="20">
        <f t="shared" si="6"/>
        <v>1</v>
      </c>
      <c r="G71" s="44"/>
      <c r="H71" s="27"/>
      <c r="I71" s="10">
        <v>24</v>
      </c>
      <c r="J71" s="30">
        <v>4.2662037037037033E-2</v>
      </c>
      <c r="K71" s="10"/>
      <c r="L71" s="41"/>
    </row>
    <row r="72" spans="1:12" x14ac:dyDescent="0.3">
      <c r="A72" s="4" t="s">
        <v>71</v>
      </c>
      <c r="B72" s="4" t="s">
        <v>5</v>
      </c>
      <c r="C72" s="10">
        <v>9</v>
      </c>
      <c r="D72" s="10">
        <f t="shared" si="3"/>
        <v>24</v>
      </c>
      <c r="E72" s="38">
        <f t="shared" si="4"/>
        <v>1.6562500000000001E-2</v>
      </c>
      <c r="F72" s="20">
        <f t="shared" si="6"/>
        <v>1</v>
      </c>
      <c r="G72" s="44">
        <v>24</v>
      </c>
      <c r="H72" s="27">
        <v>1.6562500000000001E-2</v>
      </c>
      <c r="I72" s="10"/>
      <c r="J72" s="30"/>
      <c r="K72" s="10"/>
      <c r="L72" s="41"/>
    </row>
  </sheetData>
  <autoFilter ref="A3:L72" xr:uid="{C2F87FA2-282C-4DC6-9E5D-DD25BC17351D}">
    <sortState xmlns:xlrd2="http://schemas.microsoft.com/office/spreadsheetml/2017/richdata2" ref="A55:L60">
      <sortCondition ref="B3:B72"/>
    </sortState>
  </autoFilter>
  <mergeCells count="7">
    <mergeCell ref="A1:F2"/>
    <mergeCell ref="G2:H2"/>
    <mergeCell ref="I2:J2"/>
    <mergeCell ref="K2:L2"/>
    <mergeCell ref="K1:L1"/>
    <mergeCell ref="G1:H1"/>
    <mergeCell ref="I1:J1"/>
  </mergeCells>
  <pageMargins left="0.7" right="0.7" top="0.75" bottom="0.75" header="0.3" footer="0.3"/>
  <pageSetup paperSize="9" scale="54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E5AF8-F059-4181-BDCA-9F173D227965}">
  <dimension ref="A1:G12"/>
  <sheetViews>
    <sheetView zoomScale="190" zoomScaleNormal="190" workbookViewId="0">
      <selection activeCell="A2" sqref="A2:XFD2"/>
    </sheetView>
  </sheetViews>
  <sheetFormatPr defaultRowHeight="15.05" x14ac:dyDescent="0.3"/>
  <cols>
    <col min="1" max="1" width="12.109375" customWidth="1"/>
    <col min="2" max="2" width="14.77734375" bestFit="1" customWidth="1"/>
    <col min="3" max="3" width="14.44140625" customWidth="1"/>
    <col min="4" max="4" width="11.5546875" customWidth="1"/>
    <col min="5" max="5" width="14" customWidth="1"/>
    <col min="6" max="6" width="9.6640625" style="3" bestFit="1" customWidth="1"/>
  </cols>
  <sheetData>
    <row r="1" spans="1:7" ht="15.75" thickBot="1" x14ac:dyDescent="0.35">
      <c r="A1" s="32" t="s">
        <v>3</v>
      </c>
      <c r="B1" s="33" t="s">
        <v>26</v>
      </c>
      <c r="C1" s="42" t="s">
        <v>23</v>
      </c>
      <c r="D1" s="42" t="s">
        <v>24</v>
      </c>
      <c r="E1" s="47" t="s">
        <v>25</v>
      </c>
      <c r="F1" s="48" t="s">
        <v>27</v>
      </c>
    </row>
    <row r="2" spans="1:7" x14ac:dyDescent="0.3">
      <c r="A2" s="34" t="s">
        <v>7</v>
      </c>
      <c r="B2" s="68" t="s">
        <v>55</v>
      </c>
      <c r="C2" s="69" t="s">
        <v>55</v>
      </c>
      <c r="D2" s="69" t="s">
        <v>55</v>
      </c>
      <c r="E2" s="110" t="s">
        <v>55</v>
      </c>
      <c r="F2" s="49">
        <v>1</v>
      </c>
    </row>
    <row r="3" spans="1:7" x14ac:dyDescent="0.3">
      <c r="A3" s="35" t="s">
        <v>10</v>
      </c>
      <c r="B3" s="75" t="s">
        <v>68</v>
      </c>
      <c r="C3" s="76" t="s">
        <v>68</v>
      </c>
      <c r="D3" s="76" t="s">
        <v>68</v>
      </c>
      <c r="E3" s="111" t="s">
        <v>68</v>
      </c>
      <c r="F3" s="50">
        <v>1</v>
      </c>
    </row>
    <row r="4" spans="1:7" x14ac:dyDescent="0.3">
      <c r="A4" s="35" t="s">
        <v>11</v>
      </c>
      <c r="B4" s="75" t="s">
        <v>74</v>
      </c>
      <c r="C4" s="76" t="s">
        <v>106</v>
      </c>
      <c r="D4" s="76" t="s">
        <v>74</v>
      </c>
      <c r="E4" s="111" t="s">
        <v>74</v>
      </c>
      <c r="F4" s="50">
        <v>2</v>
      </c>
    </row>
    <row r="5" spans="1:7" x14ac:dyDescent="0.3">
      <c r="A5" s="35" t="s">
        <v>12</v>
      </c>
      <c r="B5" s="75" t="s">
        <v>93</v>
      </c>
      <c r="C5" s="76" t="s">
        <v>93</v>
      </c>
      <c r="D5" s="76" t="s">
        <v>93</v>
      </c>
      <c r="E5" s="111" t="s">
        <v>93</v>
      </c>
      <c r="F5" s="50">
        <v>1</v>
      </c>
    </row>
    <row r="6" spans="1:7" x14ac:dyDescent="0.3">
      <c r="A6" s="35" t="s">
        <v>13</v>
      </c>
      <c r="B6" s="75" t="s">
        <v>82</v>
      </c>
      <c r="C6" s="76" t="s">
        <v>82</v>
      </c>
      <c r="D6" s="76" t="s">
        <v>82</v>
      </c>
      <c r="E6" s="111" t="s">
        <v>82</v>
      </c>
      <c r="F6" s="50">
        <v>1</v>
      </c>
    </row>
    <row r="7" spans="1:7" x14ac:dyDescent="0.3">
      <c r="A7" s="35" t="s">
        <v>5</v>
      </c>
      <c r="B7" s="75" t="s">
        <v>47</v>
      </c>
      <c r="C7" s="76" t="s">
        <v>44</v>
      </c>
      <c r="D7" s="76" t="s">
        <v>47</v>
      </c>
      <c r="E7" s="111" t="s">
        <v>47</v>
      </c>
      <c r="F7" s="50">
        <v>2</v>
      </c>
    </row>
    <row r="8" spans="1:7" x14ac:dyDescent="0.3">
      <c r="A8" s="35" t="s">
        <v>6</v>
      </c>
      <c r="B8" s="75" t="s">
        <v>49</v>
      </c>
      <c r="C8" s="76" t="s">
        <v>49</v>
      </c>
      <c r="D8" s="76" t="s">
        <v>60</v>
      </c>
      <c r="E8" s="111" t="s">
        <v>49</v>
      </c>
      <c r="F8" s="50">
        <v>2</v>
      </c>
    </row>
    <row r="9" spans="1:7" x14ac:dyDescent="0.3">
      <c r="A9" s="35" t="s">
        <v>0</v>
      </c>
      <c r="B9" s="75" t="s">
        <v>79</v>
      </c>
      <c r="C9" s="76" t="s">
        <v>59</v>
      </c>
      <c r="D9" s="76" t="s">
        <v>79</v>
      </c>
      <c r="E9" s="111" t="s">
        <v>59</v>
      </c>
      <c r="F9" s="50">
        <v>2</v>
      </c>
    </row>
    <row r="10" spans="1:7" x14ac:dyDescent="0.3">
      <c r="A10" s="35" t="s">
        <v>8</v>
      </c>
      <c r="B10" s="75" t="s">
        <v>57</v>
      </c>
      <c r="C10" s="76" t="s">
        <v>57</v>
      </c>
      <c r="D10" s="76" t="s">
        <v>57</v>
      </c>
      <c r="E10" s="111" t="s">
        <v>57</v>
      </c>
      <c r="F10" s="50">
        <v>1</v>
      </c>
    </row>
    <row r="11" spans="1:7" ht="15.75" thickBot="1" x14ac:dyDescent="0.35">
      <c r="A11" s="36" t="s">
        <v>9</v>
      </c>
      <c r="B11" s="211" t="s">
        <v>110</v>
      </c>
      <c r="C11" s="113" t="s">
        <v>110</v>
      </c>
      <c r="D11" s="113" t="s">
        <v>110</v>
      </c>
      <c r="E11" s="112" t="s">
        <v>110</v>
      </c>
      <c r="F11" s="51">
        <v>0</v>
      </c>
    </row>
    <row r="12" spans="1:7" x14ac:dyDescent="0.3">
      <c r="B12" s="3">
        <v>9</v>
      </c>
      <c r="C12" s="3">
        <v>9</v>
      </c>
      <c r="D12" s="3">
        <v>9</v>
      </c>
      <c r="E12" s="3">
        <v>9</v>
      </c>
      <c r="F12" s="3">
        <f>SUM(F2:F11)</f>
        <v>13</v>
      </c>
      <c r="G12" s="3"/>
    </row>
  </sheetData>
  <autoFilter ref="A1:F1" xr:uid="{36611871-BAD0-452D-8A8D-1CE267B3A378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69AF5-98DD-4FCB-BFF6-148BC2A9E7EE}">
  <dimension ref="A1:H37"/>
  <sheetViews>
    <sheetView topLeftCell="A15" zoomScaleNormal="100" workbookViewId="0">
      <selection activeCell="F21" sqref="F21"/>
    </sheetView>
  </sheetViews>
  <sheetFormatPr defaultRowHeight="15.05" x14ac:dyDescent="0.3"/>
  <cols>
    <col min="1" max="1" width="19.77734375" bestFit="1" customWidth="1"/>
    <col min="2" max="2" width="15.21875" bestFit="1" customWidth="1"/>
    <col min="3" max="3" width="16.5546875" bestFit="1" customWidth="1"/>
    <col min="4" max="4" width="9.6640625" bestFit="1" customWidth="1"/>
    <col min="5" max="5" width="17.6640625" bestFit="1" customWidth="1"/>
    <col min="6" max="6" width="15.88671875" bestFit="1" customWidth="1"/>
    <col min="7" max="7" width="22" bestFit="1" customWidth="1"/>
    <col min="8" max="8" width="15.21875" bestFit="1" customWidth="1"/>
  </cols>
  <sheetData>
    <row r="1" spans="1:8" x14ac:dyDescent="0.3">
      <c r="B1" s="3"/>
      <c r="C1" s="3"/>
      <c r="D1" s="3"/>
      <c r="E1" s="3"/>
    </row>
    <row r="2" spans="1:8" x14ac:dyDescent="0.3">
      <c r="B2" s="3" t="s">
        <v>153</v>
      </c>
      <c r="C2" s="3" t="s">
        <v>154</v>
      </c>
      <c r="D2" s="3" t="s">
        <v>155</v>
      </c>
      <c r="E2" s="3" t="s">
        <v>156</v>
      </c>
      <c r="F2" s="3" t="s">
        <v>157</v>
      </c>
      <c r="G2" s="3" t="s">
        <v>158</v>
      </c>
      <c r="H2" s="3" t="s">
        <v>159</v>
      </c>
    </row>
    <row r="3" spans="1:8" x14ac:dyDescent="0.3">
      <c r="A3" t="s">
        <v>184</v>
      </c>
      <c r="B3" s="3">
        <v>13</v>
      </c>
      <c r="C3" s="3">
        <v>22</v>
      </c>
      <c r="D3" s="29">
        <v>0.15968750000000001</v>
      </c>
      <c r="E3" s="227">
        <f>SUM(B3+C3)*1</f>
        <v>35</v>
      </c>
      <c r="F3" s="228">
        <f>SUM(B3+C3)*-205</f>
        <v>-7175</v>
      </c>
      <c r="G3" s="229">
        <f>SUM(3.75*60)/E3</f>
        <v>6.4285714285714288</v>
      </c>
      <c r="H3" s="230">
        <f>SUM(G3/1440)</f>
        <v>4.464285714285714E-3</v>
      </c>
    </row>
    <row r="4" spans="1:8" x14ac:dyDescent="0.3">
      <c r="A4" t="s">
        <v>183</v>
      </c>
      <c r="B4" s="3">
        <v>14</v>
      </c>
      <c r="C4" s="3">
        <v>24</v>
      </c>
      <c r="D4" s="29">
        <v>0.64511574074074074</v>
      </c>
      <c r="E4" s="227">
        <f>SUM(B4+C4)*3.1</f>
        <v>117.8</v>
      </c>
      <c r="F4" s="228">
        <f>SUM(B4+C4)*100</f>
        <v>3800</v>
      </c>
      <c r="G4" s="229">
        <f>SUM(15.5*60)/E4</f>
        <v>7.8947368421052637</v>
      </c>
      <c r="H4" s="230">
        <f>SUM(G4/1440)</f>
        <v>5.4824561403508778E-3</v>
      </c>
    </row>
    <row r="5" spans="1:8" x14ac:dyDescent="0.3">
      <c r="A5" t="s">
        <v>175</v>
      </c>
      <c r="B5" s="3">
        <v>22</v>
      </c>
      <c r="C5" s="3">
        <v>30</v>
      </c>
      <c r="D5" s="29">
        <v>0.89259259259259249</v>
      </c>
      <c r="E5" s="227">
        <f>SUM(B5+C5)*3.1</f>
        <v>161.20000000000002</v>
      </c>
      <c r="F5" s="228">
        <f>SUM(B5+C5)*200</f>
        <v>10400</v>
      </c>
      <c r="G5" s="229">
        <f>SUM(21.5*60)/E5</f>
        <v>8.002481389578163</v>
      </c>
      <c r="H5" s="230">
        <f>SUM(G5/1440)</f>
        <v>5.5572787427626133E-3</v>
      </c>
    </row>
    <row r="6" spans="1:8" x14ac:dyDescent="0.3">
      <c r="A6" t="s">
        <v>177</v>
      </c>
      <c r="B6" s="3">
        <v>19</v>
      </c>
      <c r="C6" s="3">
        <v>31</v>
      </c>
      <c r="D6" s="29">
        <v>2.0336342592592591</v>
      </c>
      <c r="E6" s="227">
        <f>SUM(B6+C6)*7</f>
        <v>350</v>
      </c>
      <c r="F6" s="228">
        <f>SUM(B6+C6)*500</f>
        <v>25000</v>
      </c>
      <c r="G6" s="229">
        <f>SUM(49*60)/E6</f>
        <v>8.4</v>
      </c>
      <c r="H6" s="230">
        <f>SUM(G6/1440)</f>
        <v>5.8333333333333336E-3</v>
      </c>
    </row>
    <row r="7" spans="1:8" x14ac:dyDescent="0.3">
      <c r="A7" t="s">
        <v>181</v>
      </c>
      <c r="B7" s="3">
        <v>18</v>
      </c>
      <c r="C7" s="3">
        <v>25</v>
      </c>
      <c r="D7" s="29">
        <v>1.565335648148148</v>
      </c>
      <c r="E7" s="227">
        <f>SUM(B7+C7)*6.2</f>
        <v>266.60000000000002</v>
      </c>
      <c r="F7" s="228">
        <f>SUM(B7+C7)*500</f>
        <v>21500</v>
      </c>
      <c r="G7" s="229">
        <f>SUM(37.5*60)/E7</f>
        <v>8.4396099024756186</v>
      </c>
      <c r="H7" s="230">
        <f>SUM(G7/1440)</f>
        <v>5.8608402100525127E-3</v>
      </c>
    </row>
    <row r="8" spans="1:8" x14ac:dyDescent="0.3">
      <c r="A8" t="s">
        <v>178</v>
      </c>
      <c r="B8" s="3">
        <v>20</v>
      </c>
      <c r="C8" s="3">
        <v>30</v>
      </c>
      <c r="D8" s="29">
        <v>1.8857175925925926</v>
      </c>
      <c r="E8" s="227">
        <f>SUM(B8+C8)*6</f>
        <v>300</v>
      </c>
      <c r="F8" s="228">
        <f>SUM(B8+C8)*500</f>
        <v>25000</v>
      </c>
      <c r="G8" s="229">
        <f>SUM(45.25*60)/E8</f>
        <v>9.0500000000000007</v>
      </c>
      <c r="H8" s="230">
        <f>SUM(G8/1440)</f>
        <v>6.2847222222222228E-3</v>
      </c>
    </row>
    <row r="9" spans="1:8" x14ac:dyDescent="0.3">
      <c r="A9" t="s">
        <v>179</v>
      </c>
      <c r="B9" s="3">
        <v>15</v>
      </c>
      <c r="C9" s="3">
        <v>21</v>
      </c>
      <c r="D9" s="29">
        <v>3.6964583333333336</v>
      </c>
      <c r="E9" s="227">
        <f>SUM(B9+C9)*15</f>
        <v>540</v>
      </c>
      <c r="F9" s="228">
        <f>SUM(B9+C9)*750</f>
        <v>27000</v>
      </c>
      <c r="G9" s="229">
        <f>SUM(88.75*60)/E9</f>
        <v>9.8611111111111107</v>
      </c>
      <c r="H9" s="230">
        <f>SUM(G9/1440)</f>
        <v>6.8479938271604939E-3</v>
      </c>
    </row>
    <row r="10" spans="1:8" x14ac:dyDescent="0.3">
      <c r="A10" t="s">
        <v>173</v>
      </c>
      <c r="B10" s="3">
        <v>26</v>
      </c>
      <c r="C10" s="3">
        <v>35</v>
      </c>
      <c r="D10" s="29">
        <v>4.0185879629629628</v>
      </c>
      <c r="E10" s="227">
        <f>SUM(B10+C10)*8</f>
        <v>488</v>
      </c>
      <c r="F10" s="228">
        <f>SUM(B10+C10)*1400</f>
        <v>85400</v>
      </c>
      <c r="G10" s="229">
        <f>SUM(96.25*60)/E10</f>
        <v>11.834016393442623</v>
      </c>
      <c r="H10" s="230">
        <f>SUM(G10/1440)</f>
        <v>8.21806693989071E-3</v>
      </c>
    </row>
    <row r="11" spans="1:8" x14ac:dyDescent="0.3">
      <c r="A11" t="s">
        <v>176</v>
      </c>
      <c r="B11" s="3">
        <v>16</v>
      </c>
      <c r="C11" s="3">
        <v>21</v>
      </c>
      <c r="D11" s="29">
        <v>9.2530324074074084</v>
      </c>
      <c r="E11" s="227">
        <f>SUM(B11+C11)*30</f>
        <v>1110</v>
      </c>
      <c r="F11" s="228">
        <f>SUM(B11+C11)*3700</f>
        <v>136900</v>
      </c>
      <c r="G11" s="229">
        <f>SUM(222*60)/E11</f>
        <v>12</v>
      </c>
      <c r="H11" s="230">
        <f>SUM(G11/1440)</f>
        <v>8.3333333333333332E-3</v>
      </c>
    </row>
    <row r="12" spans="1:8" x14ac:dyDescent="0.3">
      <c r="A12" t="s">
        <v>180</v>
      </c>
      <c r="B12" s="3">
        <v>18</v>
      </c>
      <c r="C12" s="3">
        <v>20</v>
      </c>
      <c r="D12" s="29">
        <v>2.8371759259259259</v>
      </c>
      <c r="E12" s="227">
        <f>SUM(B12+C12)*8</f>
        <v>304</v>
      </c>
      <c r="F12" s="228">
        <f>SUM(B12+C12)*1500</f>
        <v>57000</v>
      </c>
      <c r="G12" s="229">
        <f>SUM(68*60)/E12</f>
        <v>13.421052631578947</v>
      </c>
      <c r="H12" s="230">
        <f>SUM(G12/1440)</f>
        <v>9.3201754385964907E-3</v>
      </c>
    </row>
    <row r="13" spans="1:8" x14ac:dyDescent="0.3">
      <c r="A13" t="s">
        <v>182</v>
      </c>
      <c r="B13" s="3">
        <v>18</v>
      </c>
      <c r="C13" s="3">
        <v>21</v>
      </c>
      <c r="D13" s="29">
        <v>1.2186805555555555</v>
      </c>
      <c r="E13" s="227">
        <f>SUM(B13+C13)*3</f>
        <v>117</v>
      </c>
      <c r="F13" s="228">
        <f>SUM(B13+C13)*1100</f>
        <v>42900</v>
      </c>
      <c r="G13" s="229">
        <f>SUM(29.25*60)/E13</f>
        <v>15</v>
      </c>
      <c r="H13" s="230">
        <f>SUM(G13/1440)</f>
        <v>1.0416666666666666E-2</v>
      </c>
    </row>
    <row r="14" spans="1:8" x14ac:dyDescent="0.3">
      <c r="A14" t="s">
        <v>174</v>
      </c>
      <c r="B14" s="3">
        <v>17</v>
      </c>
      <c r="C14" s="3">
        <v>24</v>
      </c>
      <c r="D14" s="29">
        <v>10.166203703703703</v>
      </c>
      <c r="E14" s="227">
        <f>SUM(B14+C14)*19</f>
        <v>779</v>
      </c>
      <c r="F14" s="228">
        <f>SUM(B14+C14)*4200</f>
        <v>172200</v>
      </c>
      <c r="G14" s="229">
        <f>SUM(243.5*60)/E14</f>
        <v>18.754813863928113</v>
      </c>
      <c r="H14" s="230">
        <f>SUM(G14/1440)</f>
        <v>1.3024176294394523E-2</v>
      </c>
    </row>
    <row r="15" spans="1:8" x14ac:dyDescent="0.3">
      <c r="B15" s="3"/>
      <c r="C15" s="3"/>
      <c r="D15" s="29"/>
      <c r="E15" s="227"/>
      <c r="F15" s="228"/>
      <c r="G15" s="229"/>
      <c r="H15" s="230"/>
    </row>
    <row r="16" spans="1:8" x14ac:dyDescent="0.3">
      <c r="A16" s="231" t="s">
        <v>160</v>
      </c>
      <c r="B16" s="232">
        <f>AVERAGE(B3:B14)</f>
        <v>18</v>
      </c>
      <c r="C16" s="232">
        <f>AVERAGE(C3:C14)</f>
        <v>25.333333333333332</v>
      </c>
      <c r="D16" s="233">
        <f>SUM(D3:D14)</f>
        <v>38.37222222222222</v>
      </c>
      <c r="E16" s="232">
        <f>SUM(E3:E14)</f>
        <v>4568.6000000000004</v>
      </c>
      <c r="F16" s="234">
        <f>SUM(F3:F14)</f>
        <v>599925</v>
      </c>
    </row>
    <row r="17" spans="1:5" x14ac:dyDescent="0.3">
      <c r="B17" s="3"/>
      <c r="C17" s="3"/>
      <c r="D17" s="3"/>
      <c r="E17" s="3"/>
    </row>
    <row r="18" spans="1:5" x14ac:dyDescent="0.3">
      <c r="A18" s="3" t="s">
        <v>161</v>
      </c>
      <c r="B18" s="3" t="s">
        <v>162</v>
      </c>
      <c r="C18" s="3" t="s">
        <v>163</v>
      </c>
      <c r="D18" s="3" t="s">
        <v>164</v>
      </c>
      <c r="E18" s="3"/>
    </row>
    <row r="19" spans="1:5" x14ac:dyDescent="0.3">
      <c r="A19" s="3" t="s">
        <v>165</v>
      </c>
      <c r="B19" s="3">
        <v>5</v>
      </c>
      <c r="C19" s="3">
        <v>2</v>
      </c>
      <c r="D19" s="227">
        <f>SUM(C19/B19)*100</f>
        <v>40</v>
      </c>
      <c r="E19" s="3"/>
    </row>
    <row r="20" spans="1:5" x14ac:dyDescent="0.3">
      <c r="A20" s="3" t="s">
        <v>10</v>
      </c>
      <c r="B20" s="3">
        <v>10</v>
      </c>
      <c r="C20" s="3">
        <v>5</v>
      </c>
      <c r="D20" s="227">
        <f t="shared" ref="D20:D31" si="0">SUM(C20/B20)*100</f>
        <v>50</v>
      </c>
      <c r="E20" s="3"/>
    </row>
    <row r="21" spans="1:5" x14ac:dyDescent="0.3">
      <c r="A21" s="3" t="s">
        <v>11</v>
      </c>
      <c r="B21" s="3">
        <v>17</v>
      </c>
      <c r="C21" s="3">
        <v>7</v>
      </c>
      <c r="D21" s="227">
        <f t="shared" si="0"/>
        <v>41.17647058823529</v>
      </c>
      <c r="E21" s="3"/>
    </row>
    <row r="22" spans="1:5" x14ac:dyDescent="0.3">
      <c r="A22" s="3" t="s">
        <v>12</v>
      </c>
      <c r="B22" s="3">
        <v>2</v>
      </c>
      <c r="C22" s="3">
        <v>1</v>
      </c>
      <c r="D22" s="227">
        <f t="shared" si="0"/>
        <v>50</v>
      </c>
      <c r="E22" s="3"/>
    </row>
    <row r="23" spans="1:5" x14ac:dyDescent="0.3">
      <c r="A23" s="3" t="s">
        <v>13</v>
      </c>
      <c r="B23" s="3">
        <v>1</v>
      </c>
      <c r="C23" s="3">
        <v>1</v>
      </c>
      <c r="D23" s="227">
        <f t="shared" si="0"/>
        <v>100</v>
      </c>
      <c r="E23" s="3"/>
    </row>
    <row r="24" spans="1:5" x14ac:dyDescent="0.3">
      <c r="A24" s="3" t="s">
        <v>166</v>
      </c>
      <c r="B24" s="3">
        <f>SUM(B19:B23)</f>
        <v>35</v>
      </c>
      <c r="C24" s="3">
        <f>SUM(C19:C23)</f>
        <v>16</v>
      </c>
      <c r="D24" s="227">
        <f t="shared" si="0"/>
        <v>45.714285714285715</v>
      </c>
      <c r="E24" s="3"/>
    </row>
    <row r="25" spans="1:5" x14ac:dyDescent="0.3">
      <c r="A25" s="3" t="s">
        <v>167</v>
      </c>
      <c r="B25" s="3">
        <v>16</v>
      </c>
      <c r="C25" s="3">
        <v>5</v>
      </c>
      <c r="D25" s="227">
        <f t="shared" si="0"/>
        <v>31.25</v>
      </c>
      <c r="E25" s="3"/>
    </row>
    <row r="26" spans="1:5" x14ac:dyDescent="0.3">
      <c r="A26" s="3" t="s">
        <v>6</v>
      </c>
      <c r="B26" s="3">
        <v>24</v>
      </c>
      <c r="C26" s="3">
        <v>9</v>
      </c>
      <c r="D26" s="227">
        <f t="shared" si="0"/>
        <v>37.5</v>
      </c>
      <c r="E26" s="3"/>
    </row>
    <row r="27" spans="1:5" x14ac:dyDescent="0.3">
      <c r="A27" s="3" t="s">
        <v>0</v>
      </c>
      <c r="B27" s="3">
        <v>9</v>
      </c>
      <c r="C27" s="3">
        <v>4</v>
      </c>
      <c r="D27" s="227">
        <f t="shared" si="0"/>
        <v>44.444444444444443</v>
      </c>
      <c r="E27" s="3"/>
    </row>
    <row r="28" spans="1:5" x14ac:dyDescent="0.3">
      <c r="A28" s="3" t="s">
        <v>8</v>
      </c>
      <c r="B28" s="3">
        <v>7</v>
      </c>
      <c r="C28" s="3">
        <v>4</v>
      </c>
      <c r="D28" s="227">
        <f t="shared" si="0"/>
        <v>57.142857142857139</v>
      </c>
      <c r="E28" s="3"/>
    </row>
    <row r="29" spans="1:5" x14ac:dyDescent="0.3">
      <c r="A29" s="3" t="s">
        <v>9</v>
      </c>
      <c r="B29" s="3">
        <v>2</v>
      </c>
      <c r="C29" s="3">
        <v>0</v>
      </c>
      <c r="D29" s="227">
        <f t="shared" si="0"/>
        <v>0</v>
      </c>
      <c r="E29" s="3"/>
    </row>
    <row r="30" spans="1:5" x14ac:dyDescent="0.3">
      <c r="A30" s="3" t="s">
        <v>168</v>
      </c>
      <c r="B30" s="3">
        <f>SUM(B25:B29)</f>
        <v>58</v>
      </c>
      <c r="C30" s="3">
        <f>SUM(C25:C29)</f>
        <v>22</v>
      </c>
      <c r="D30" s="227">
        <f t="shared" si="0"/>
        <v>37.931034482758619</v>
      </c>
      <c r="E30" s="3"/>
    </row>
    <row r="31" spans="1:5" x14ac:dyDescent="0.3">
      <c r="A31" s="235" t="s">
        <v>169</v>
      </c>
      <c r="B31" s="235" cm="1">
        <f t="array" ref="B31">SUM(B19:B23+B25:B29)</f>
        <v>93</v>
      </c>
      <c r="C31" s="235" cm="1">
        <f t="array" ref="C31">SUM(C19:C23+C25:C29)</f>
        <v>38</v>
      </c>
      <c r="D31" s="232">
        <f t="shared" si="0"/>
        <v>40.86021505376344</v>
      </c>
      <c r="E31" s="3"/>
    </row>
    <row r="32" spans="1:5" x14ac:dyDescent="0.3">
      <c r="B32" s="3"/>
      <c r="C32" s="3"/>
      <c r="D32" s="3"/>
      <c r="E32" s="3"/>
    </row>
    <row r="33" spans="1:5" x14ac:dyDescent="0.3">
      <c r="B33" s="3"/>
      <c r="C33" s="3"/>
      <c r="D33" s="3"/>
      <c r="E33" s="3"/>
    </row>
    <row r="34" spans="1:5" x14ac:dyDescent="0.3">
      <c r="B34" s="3" t="s">
        <v>170</v>
      </c>
      <c r="C34" s="3" t="s">
        <v>171</v>
      </c>
      <c r="D34" s="3" t="s">
        <v>172</v>
      </c>
      <c r="E34" s="3"/>
    </row>
    <row r="35" spans="1:5" x14ac:dyDescent="0.3">
      <c r="A35" t="s">
        <v>23</v>
      </c>
      <c r="B35" s="3">
        <v>18</v>
      </c>
      <c r="C35" s="3">
        <v>13</v>
      </c>
      <c r="D35" s="3">
        <f>SUM(B35:C35)</f>
        <v>31</v>
      </c>
      <c r="E35" s="3"/>
    </row>
    <row r="36" spans="1:5" x14ac:dyDescent="0.3">
      <c r="A36" t="s">
        <v>24</v>
      </c>
      <c r="B36" s="3">
        <v>15</v>
      </c>
      <c r="C36" s="3">
        <v>10</v>
      </c>
      <c r="D36" s="3">
        <f>SUM(B36:C36)</f>
        <v>25</v>
      </c>
      <c r="E36" s="3"/>
    </row>
    <row r="37" spans="1:5" x14ac:dyDescent="0.3">
      <c r="A37" t="s">
        <v>25</v>
      </c>
      <c r="B37" s="3">
        <v>17</v>
      </c>
      <c r="C37" s="3">
        <v>9</v>
      </c>
      <c r="D37" s="3">
        <f>SUM(B37:C37)</f>
        <v>26</v>
      </c>
      <c r="E37" s="3"/>
    </row>
  </sheetData>
  <autoFilter ref="A2:H2" xr:uid="{89669AF5-98DD-4FCB-BFF6-148BC2A9E7EE}">
    <sortState xmlns:xlrd2="http://schemas.microsoft.com/office/spreadsheetml/2017/richdata2" ref="A3:H14">
      <sortCondition ref="H2"/>
    </sortState>
  </autoFilter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BAB68-89E8-4F85-8AB7-49A1F77C7F61}">
  <dimension ref="A1"/>
  <sheetViews>
    <sheetView workbookViewId="0">
      <selection activeCell="M20" sqref="M20"/>
    </sheetView>
  </sheetViews>
  <sheetFormatPr defaultRowHeight="15.0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2022 GDH Champs Overall</vt:lpstr>
      <vt:lpstr>Age Grade</vt:lpstr>
      <vt:lpstr>2022 GDH Champs Trail</vt:lpstr>
      <vt:lpstr>2022 GDH Champs Fell</vt:lpstr>
      <vt:lpstr>2022 GDH Champs Road</vt:lpstr>
      <vt:lpstr>Leader Table</vt:lpstr>
      <vt:lpstr>Stats</vt:lpstr>
      <vt:lpstr>Graphs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Crutchley, Ian</dc:creator>
  <cp:lastModifiedBy>Crutchley, Ian</cp:lastModifiedBy>
  <cp:lastPrinted>2022-12-22T13:28:51Z</cp:lastPrinted>
  <dcterms:created xsi:type="dcterms:W3CDTF">2021-02-22T20:55:53Z</dcterms:created>
  <dcterms:modified xsi:type="dcterms:W3CDTF">2022-12-22T13:28:54Z</dcterms:modified>
</cp:coreProperties>
</file>