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utchleyi\OneDrive - Innospec Fuel Specialties LLC\Documents\Personal\GDH Reports\GDH Virtual Champs 2024\"/>
    </mc:Choice>
  </mc:AlternateContent>
  <xr:revisionPtr revIDLastSave="0" documentId="13_ncr:1_{1162C382-321F-4B97-BB60-614A2B506936}" xr6:coauthVersionLast="47" xr6:coauthVersionMax="47" xr10:uidLastSave="{00000000-0000-0000-0000-000000000000}"/>
  <bookViews>
    <workbookView xWindow="-110" yWindow="-110" windowWidth="19420" windowHeight="10420" firstSheet="3" activeTab="6" xr2:uid="{73891DBD-FB1E-4FF9-B62B-18376D2CD272}"/>
  </bookViews>
  <sheets>
    <sheet name="2024 GDH Champs Overall" sheetId="1" r:id="rId1"/>
    <sheet name="2024 GDH Champs Road" sheetId="5" r:id="rId2"/>
    <sheet name="2024 GDH Champs Trail" sheetId="3" r:id="rId3"/>
    <sheet name="2024 GDH Champs Fell" sheetId="4" r:id="rId4"/>
    <sheet name="Leader Table" sheetId="6" r:id="rId5"/>
    <sheet name="Age Grade" sheetId="7" r:id="rId6"/>
    <sheet name="Stats" sheetId="9" r:id="rId7"/>
  </sheets>
  <externalReferences>
    <externalReference r:id="rId8"/>
  </externalReferences>
  <definedNames>
    <definedName name="_xlnm._FilterDatabase" localSheetId="3" hidden="1">'2024 GDH Champs Fell'!$A$3:$L$55</definedName>
    <definedName name="_xlnm._FilterDatabase" localSheetId="0" hidden="1">'2024 GDH Champs Overall'!$A$3:$AE$89</definedName>
    <definedName name="_xlnm._FilterDatabase" localSheetId="1" hidden="1">'2024 GDH Champs Road'!$A$3:$L$73</definedName>
    <definedName name="_xlnm._FilterDatabase" localSheetId="2" hidden="1">'2024 GDH Champs Trail'!$A$3:$L$71</definedName>
    <definedName name="_xlnm._FilterDatabase" localSheetId="5" hidden="1">'Age Grade'!$A$3:$I$3</definedName>
    <definedName name="_xlnm._FilterDatabase" localSheetId="4" hidden="1">'Leader Table'!$A$1:$F$1</definedName>
    <definedName name="_xlnm._FilterDatabase" localSheetId="6" hidden="1">Stats!$A$2:$S$2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9" l="1"/>
  <c r="M32" i="9" s="1"/>
  <c r="L24" i="9"/>
  <c r="L32" i="9" s="1"/>
  <c r="N31" i="9"/>
  <c r="M31" i="9"/>
  <c r="L31" i="9"/>
  <c r="E16" i="9"/>
  <c r="D16" i="9"/>
  <c r="C16" i="9"/>
  <c r="N30" i="9" l="1"/>
  <c r="G3" i="9"/>
  <c r="G5" i="9"/>
  <c r="G12" i="9"/>
  <c r="G9" i="9"/>
  <c r="G7" i="9"/>
  <c r="G11" i="9"/>
  <c r="G13" i="9"/>
  <c r="G14" i="9"/>
  <c r="G6" i="9"/>
  <c r="G8" i="9"/>
  <c r="G10" i="9"/>
  <c r="G4" i="9"/>
  <c r="F7" i="9"/>
  <c r="H7" i="9" s="1"/>
  <c r="F3" i="9"/>
  <c r="H3" i="9" s="1"/>
  <c r="F5" i="9"/>
  <c r="H5" i="9" s="1"/>
  <c r="F12" i="9"/>
  <c r="H12" i="9" s="1"/>
  <c r="F9" i="9"/>
  <c r="H9" i="9" s="1"/>
  <c r="I9" i="9" s="1"/>
  <c r="F11" i="9"/>
  <c r="H11" i="9" s="1"/>
  <c r="F13" i="9"/>
  <c r="H13" i="9" s="1"/>
  <c r="F14" i="9"/>
  <c r="H14" i="9" s="1"/>
  <c r="F6" i="9"/>
  <c r="H6" i="9" s="1"/>
  <c r="F8" i="9"/>
  <c r="H8" i="9" s="1"/>
  <c r="F10" i="9"/>
  <c r="F4" i="9"/>
  <c r="N29" i="9"/>
  <c r="N28" i="9"/>
  <c r="N27" i="9"/>
  <c r="N26" i="9"/>
  <c r="N25" i="9"/>
  <c r="N23" i="9"/>
  <c r="N22" i="9"/>
  <c r="N21" i="9"/>
  <c r="N20" i="9"/>
  <c r="N19" i="9"/>
  <c r="S37" i="9"/>
  <c r="S36" i="9"/>
  <c r="S35" i="9"/>
  <c r="H10" i="9" l="1"/>
  <c r="F16" i="9"/>
  <c r="G16" i="9"/>
  <c r="H4" i="9"/>
  <c r="I4" i="9" s="1"/>
  <c r="I11" i="9"/>
  <c r="I3" i="9"/>
  <c r="I5" i="9"/>
  <c r="I12" i="9"/>
  <c r="I7" i="9"/>
  <c r="I14" i="9"/>
  <c r="I6" i="9"/>
  <c r="I8" i="9"/>
  <c r="I10" i="9"/>
  <c r="I13" i="9"/>
  <c r="I89" i="1" l="1"/>
  <c r="K89" i="1"/>
  <c r="M89" i="1"/>
  <c r="O89" i="1"/>
  <c r="Q89" i="1"/>
  <c r="S89" i="1"/>
  <c r="U89" i="1"/>
  <c r="W89" i="1"/>
  <c r="Y89" i="1"/>
  <c r="AA89" i="1"/>
  <c r="AC89" i="1"/>
  <c r="AE89" i="1"/>
  <c r="D55" i="4"/>
  <c r="E55" i="4"/>
  <c r="F55" i="4"/>
  <c r="D19" i="4"/>
  <c r="E19" i="4"/>
  <c r="F19" i="4"/>
  <c r="D9" i="4"/>
  <c r="E9" i="4"/>
  <c r="F9" i="4"/>
  <c r="D44" i="1" l="1"/>
  <c r="E44" i="1"/>
  <c r="F44" i="1"/>
  <c r="G44" i="1"/>
  <c r="D23" i="5" l="1"/>
  <c r="E23" i="5"/>
  <c r="F23" i="5"/>
  <c r="D70" i="5"/>
  <c r="E70" i="5"/>
  <c r="F70" i="5"/>
  <c r="D52" i="5" l="1"/>
  <c r="E52" i="5"/>
  <c r="F52" i="5"/>
  <c r="D67" i="1"/>
  <c r="E67" i="1"/>
  <c r="F67" i="1"/>
  <c r="G67" i="1"/>
  <c r="D20" i="3"/>
  <c r="D22" i="3"/>
  <c r="E22" i="3"/>
  <c r="F22" i="3"/>
  <c r="D55" i="3"/>
  <c r="E55" i="3"/>
  <c r="F55" i="3"/>
  <c r="F13" i="6"/>
  <c r="D15" i="4"/>
  <c r="E15" i="4"/>
  <c r="F15" i="4"/>
  <c r="D8" i="4" l="1"/>
  <c r="E8" i="4"/>
  <c r="F8" i="4"/>
  <c r="D44" i="4"/>
  <c r="E44" i="4"/>
  <c r="F44" i="4"/>
  <c r="D13" i="4"/>
  <c r="E13" i="4"/>
  <c r="F13" i="4"/>
  <c r="D38" i="4"/>
  <c r="E38" i="4"/>
  <c r="F38" i="4"/>
  <c r="D18" i="4"/>
  <c r="E18" i="4"/>
  <c r="F18" i="4"/>
  <c r="D39" i="4"/>
  <c r="E39" i="4"/>
  <c r="F39" i="4"/>
  <c r="D53" i="4"/>
  <c r="E53" i="4"/>
  <c r="F53" i="4"/>
  <c r="D40" i="4"/>
  <c r="E40" i="4"/>
  <c r="F40" i="4"/>
  <c r="D23" i="4"/>
  <c r="E23" i="4"/>
  <c r="F23" i="4"/>
  <c r="D16" i="4"/>
  <c r="E16" i="4"/>
  <c r="F16" i="4"/>
  <c r="D26" i="1"/>
  <c r="E26" i="1"/>
  <c r="F26" i="1"/>
  <c r="G26" i="1"/>
  <c r="D84" i="1"/>
  <c r="E84" i="1"/>
  <c r="F84" i="1"/>
  <c r="G84" i="1"/>
  <c r="D57" i="5"/>
  <c r="E57" i="5"/>
  <c r="F57" i="5"/>
  <c r="D59" i="1"/>
  <c r="E59" i="1"/>
  <c r="F59" i="1"/>
  <c r="G59" i="1"/>
  <c r="D37" i="4" l="1"/>
  <c r="E37" i="4"/>
  <c r="F37" i="4"/>
  <c r="D46" i="4"/>
  <c r="E46" i="4"/>
  <c r="F46" i="4"/>
  <c r="D78" i="1" l="1"/>
  <c r="E78" i="1"/>
  <c r="F78" i="1"/>
  <c r="G78" i="1"/>
  <c r="D23" i="1"/>
  <c r="E23" i="1"/>
  <c r="F23" i="1"/>
  <c r="G23" i="1"/>
  <c r="D42" i="1"/>
  <c r="E42" i="1"/>
  <c r="F42" i="1"/>
  <c r="G42" i="1"/>
  <c r="D18" i="5" l="1"/>
  <c r="D69" i="5"/>
  <c r="E69" i="5"/>
  <c r="F69" i="5"/>
  <c r="D63" i="5"/>
  <c r="E63" i="5"/>
  <c r="F63" i="5"/>
  <c r="D24" i="5"/>
  <c r="E24" i="5"/>
  <c r="F24" i="5"/>
  <c r="D46" i="5"/>
  <c r="E46" i="5"/>
  <c r="F46" i="5"/>
  <c r="D54" i="5"/>
  <c r="E54" i="5"/>
  <c r="F54" i="5"/>
  <c r="D27" i="5"/>
  <c r="E27" i="5"/>
  <c r="F27" i="5"/>
  <c r="D77" i="1"/>
  <c r="E77" i="1"/>
  <c r="F77" i="1"/>
  <c r="G77" i="1"/>
  <c r="D24" i="1"/>
  <c r="E24" i="1"/>
  <c r="F24" i="1"/>
  <c r="G24" i="1"/>
  <c r="D19" i="1" l="1"/>
  <c r="D66" i="1"/>
  <c r="E66" i="1"/>
  <c r="F66" i="1"/>
  <c r="G66" i="1"/>
  <c r="D21" i="3"/>
  <c r="E21" i="3"/>
  <c r="F21" i="3"/>
  <c r="D27" i="1"/>
  <c r="E27" i="1"/>
  <c r="F27" i="1"/>
  <c r="G27" i="1"/>
  <c r="D11" i="3" l="1"/>
  <c r="E11" i="3"/>
  <c r="F11" i="3"/>
  <c r="D35" i="3"/>
  <c r="E35" i="3"/>
  <c r="F35" i="3"/>
  <c r="D64" i="3"/>
  <c r="E64" i="3"/>
  <c r="F64" i="3"/>
  <c r="D71" i="3"/>
  <c r="E71" i="3"/>
  <c r="F71" i="3"/>
  <c r="D41" i="3"/>
  <c r="E41" i="3"/>
  <c r="F41" i="3"/>
  <c r="D50" i="3"/>
  <c r="E50" i="3"/>
  <c r="F50" i="3"/>
  <c r="D56" i="3"/>
  <c r="E56" i="3"/>
  <c r="F56" i="3"/>
  <c r="D24" i="3"/>
  <c r="E24" i="3"/>
  <c r="F24" i="3"/>
  <c r="D37" i="3"/>
  <c r="E37" i="3"/>
  <c r="F37" i="3"/>
  <c r="D39" i="3"/>
  <c r="E39" i="3"/>
  <c r="F39" i="3"/>
  <c r="D59" i="3"/>
  <c r="E59" i="3"/>
  <c r="F59" i="3"/>
  <c r="D38" i="3"/>
  <c r="E38" i="3"/>
  <c r="F38" i="3"/>
  <c r="D70" i="3"/>
  <c r="E70" i="3"/>
  <c r="F70" i="3"/>
  <c r="D27" i="3"/>
  <c r="E27" i="3"/>
  <c r="F27" i="3"/>
  <c r="E20" i="3"/>
  <c r="F20" i="3"/>
  <c r="D19" i="3"/>
  <c r="E19" i="3"/>
  <c r="F19" i="3"/>
  <c r="D23" i="3"/>
  <c r="E23" i="3"/>
  <c r="F23" i="3"/>
  <c r="D18" i="3"/>
  <c r="E18" i="3"/>
  <c r="F18" i="3"/>
  <c r="D40" i="3"/>
  <c r="E40" i="3"/>
  <c r="F40" i="3"/>
  <c r="D57" i="3"/>
  <c r="E57" i="3"/>
  <c r="F57" i="3"/>
  <c r="D69" i="1"/>
  <c r="E69" i="1"/>
  <c r="F69" i="1"/>
  <c r="G69" i="1"/>
  <c r="D48" i="1"/>
  <c r="E48" i="1"/>
  <c r="F48" i="1"/>
  <c r="G48" i="1"/>
  <c r="D45" i="1"/>
  <c r="E45" i="1"/>
  <c r="F45" i="1"/>
  <c r="G45" i="1"/>
  <c r="D57" i="1"/>
  <c r="E57" i="1"/>
  <c r="F57" i="1"/>
  <c r="G57" i="1"/>
  <c r="D31" i="1"/>
  <c r="E31" i="1"/>
  <c r="F31" i="1"/>
  <c r="G31" i="1"/>
  <c r="D64" i="1"/>
  <c r="E64" i="1"/>
  <c r="F64" i="1"/>
  <c r="G64" i="1"/>
  <c r="D82" i="1"/>
  <c r="E82" i="1"/>
  <c r="F82" i="1"/>
  <c r="G82" i="1"/>
  <c r="D29" i="1"/>
  <c r="E29" i="1"/>
  <c r="F29" i="1"/>
  <c r="G29" i="1"/>
  <c r="D39" i="1"/>
  <c r="E39" i="1"/>
  <c r="F39" i="1"/>
  <c r="G39" i="1"/>
  <c r="D46" i="1"/>
  <c r="E46" i="1"/>
  <c r="F46" i="1"/>
  <c r="G46" i="1"/>
  <c r="D68" i="1"/>
  <c r="E68" i="1"/>
  <c r="F68" i="1"/>
  <c r="G68" i="1"/>
  <c r="D40" i="1"/>
  <c r="E40" i="1"/>
  <c r="F40" i="1"/>
  <c r="G40" i="1"/>
  <c r="D14" i="1"/>
  <c r="F14" i="1"/>
  <c r="G14" i="1"/>
  <c r="E14" i="1"/>
  <c r="D88" i="1"/>
  <c r="E88" i="1"/>
  <c r="F88" i="1"/>
  <c r="G88" i="1"/>
  <c r="D73" i="5"/>
  <c r="E73" i="5"/>
  <c r="F73" i="5"/>
  <c r="F87" i="1"/>
  <c r="G87" i="1"/>
  <c r="D87" i="1"/>
  <c r="E87" i="1"/>
  <c r="F52" i="1"/>
  <c r="G52" i="1"/>
  <c r="D52" i="1"/>
  <c r="E52" i="1"/>
  <c r="F53" i="1"/>
  <c r="G53" i="1"/>
  <c r="D53" i="1"/>
  <c r="E53" i="1"/>
  <c r="F6" i="1"/>
  <c r="G6" i="1"/>
  <c r="D6" i="1"/>
  <c r="E6" i="1"/>
  <c r="E13" i="1"/>
  <c r="D4" i="4"/>
  <c r="E4" i="4"/>
  <c r="F4" i="4"/>
  <c r="D5" i="4"/>
  <c r="E5" i="4"/>
  <c r="F5" i="4"/>
  <c r="D7" i="4"/>
  <c r="E7" i="4"/>
  <c r="F7" i="4"/>
  <c r="D6" i="4"/>
  <c r="E6" i="4"/>
  <c r="F6" i="4"/>
  <c r="D10" i="4"/>
  <c r="E10" i="4"/>
  <c r="F10" i="4"/>
  <c r="D12" i="4"/>
  <c r="E12" i="4"/>
  <c r="F12" i="4"/>
  <c r="D20" i="4"/>
  <c r="E20" i="4"/>
  <c r="F20" i="4"/>
  <c r="D11" i="4"/>
  <c r="E11" i="4"/>
  <c r="F11" i="4"/>
  <c r="D17" i="4"/>
  <c r="E17" i="4"/>
  <c r="F17" i="4"/>
  <c r="D14" i="4"/>
  <c r="E14" i="4"/>
  <c r="F14" i="4"/>
  <c r="D22" i="4"/>
  <c r="E22" i="4"/>
  <c r="F22" i="4"/>
  <c r="D21" i="4"/>
  <c r="E21" i="4"/>
  <c r="F21" i="4"/>
  <c r="D25" i="4"/>
  <c r="E25" i="4"/>
  <c r="F25" i="4"/>
  <c r="D24" i="4"/>
  <c r="E24" i="4"/>
  <c r="F24" i="4"/>
  <c r="D30" i="4"/>
  <c r="E30" i="4"/>
  <c r="F30" i="4"/>
  <c r="D29" i="4"/>
  <c r="E29" i="4"/>
  <c r="F29" i="4"/>
  <c r="D26" i="4"/>
  <c r="E26" i="4"/>
  <c r="F26" i="4"/>
  <c r="D28" i="4"/>
  <c r="E28" i="4"/>
  <c r="F28" i="4"/>
  <c r="D27" i="4"/>
  <c r="E27" i="4"/>
  <c r="F27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41" i="4"/>
  <c r="E41" i="4"/>
  <c r="F41" i="4"/>
  <c r="D42" i="4"/>
  <c r="E42" i="4"/>
  <c r="F42" i="4"/>
  <c r="D47" i="4"/>
  <c r="E47" i="4"/>
  <c r="F47" i="4"/>
  <c r="D43" i="4"/>
  <c r="E43" i="4"/>
  <c r="F43" i="4"/>
  <c r="D45" i="4"/>
  <c r="E45" i="4"/>
  <c r="F45" i="4"/>
  <c r="D48" i="4"/>
  <c r="E48" i="4"/>
  <c r="F48" i="4"/>
  <c r="D49" i="4"/>
  <c r="E49" i="4"/>
  <c r="F49" i="4"/>
  <c r="D51" i="4"/>
  <c r="E51" i="4"/>
  <c r="F51" i="4"/>
  <c r="D50" i="4"/>
  <c r="E50" i="4"/>
  <c r="F50" i="4"/>
  <c r="D52" i="4"/>
  <c r="E52" i="4"/>
  <c r="F52" i="4"/>
  <c r="D54" i="4"/>
  <c r="E54" i="4"/>
  <c r="F54" i="4"/>
  <c r="G56" i="1" l="1"/>
  <c r="D56" i="1"/>
  <c r="D9" i="1"/>
  <c r="G13" i="1"/>
  <c r="G9" i="1"/>
  <c r="G50" i="1"/>
  <c r="G55" i="1"/>
  <c r="G43" i="1"/>
  <c r="E30" i="1" l="1"/>
  <c r="D60" i="3"/>
  <c r="E60" i="3"/>
  <c r="F60" i="3"/>
  <c r="D42" i="3"/>
  <c r="E42" i="3"/>
  <c r="F42" i="3"/>
  <c r="D6" i="3"/>
  <c r="E6" i="3"/>
  <c r="F6" i="3"/>
  <c r="D22" i="5" l="1"/>
  <c r="E22" i="5"/>
  <c r="F22" i="5"/>
  <c r="E73" i="1"/>
  <c r="E25" i="1"/>
  <c r="D58" i="1"/>
  <c r="E58" i="1"/>
  <c r="F58" i="1"/>
  <c r="G58" i="1"/>
  <c r="D54" i="3"/>
  <c r="E54" i="3"/>
  <c r="F54" i="3"/>
  <c r="D63" i="3"/>
  <c r="E63" i="3"/>
  <c r="F63" i="3"/>
  <c r="F61" i="3"/>
  <c r="D61" i="3"/>
  <c r="E61" i="3"/>
  <c r="E50" i="1"/>
  <c r="D14" i="5"/>
  <c r="E14" i="5"/>
  <c r="F14" i="5"/>
  <c r="D44" i="5"/>
  <c r="E44" i="5"/>
  <c r="F44" i="5"/>
  <c r="D49" i="5"/>
  <c r="E49" i="5"/>
  <c r="F49" i="5"/>
  <c r="D59" i="5"/>
  <c r="E59" i="5"/>
  <c r="F59" i="5"/>
  <c r="D72" i="5"/>
  <c r="E72" i="5"/>
  <c r="F72" i="5"/>
  <c r="D50" i="5"/>
  <c r="D34" i="5"/>
  <c r="D9" i="5"/>
  <c r="D32" i="5"/>
  <c r="D4" i="5"/>
  <c r="D15" i="5"/>
  <c r="D20" i="5"/>
  <c r="D16" i="5"/>
  <c r="D7" i="5"/>
  <c r="D30" i="5"/>
  <c r="D21" i="5"/>
  <c r="D65" i="5"/>
  <c r="D45" i="5"/>
  <c r="D25" i="5"/>
  <c r="D60" i="5"/>
  <c r="D68" i="5"/>
  <c r="D42" i="5"/>
  <c r="D53" i="5"/>
  <c r="D58" i="5"/>
  <c r="D67" i="5"/>
  <c r="D43" i="5"/>
  <c r="D38" i="5"/>
  <c r="D28" i="5"/>
  <c r="D10" i="5"/>
  <c r="D66" i="5"/>
  <c r="D29" i="5"/>
  <c r="D61" i="5"/>
  <c r="D33" i="5"/>
  <c r="D64" i="5"/>
  <c r="D13" i="5"/>
  <c r="D48" i="5"/>
  <c r="D31" i="5"/>
  <c r="D37" i="5"/>
  <c r="D11" i="5"/>
  <c r="D51" i="5"/>
  <c r="D56" i="5"/>
  <c r="D39" i="5"/>
  <c r="D55" i="5"/>
  <c r="D40" i="5"/>
  <c r="D36" i="5"/>
  <c r="D19" i="5"/>
  <c r="D62" i="5"/>
  <c r="D71" i="5"/>
  <c r="D41" i="5"/>
  <c r="D47" i="5"/>
  <c r="D17" i="5"/>
  <c r="D5" i="5"/>
  <c r="D35" i="5"/>
  <c r="D12" i="5"/>
  <c r="D8" i="5"/>
  <c r="D6" i="5"/>
  <c r="D26" i="5"/>
  <c r="D75" i="1"/>
  <c r="E75" i="1"/>
  <c r="F75" i="1"/>
  <c r="G75" i="1"/>
  <c r="D36" i="1" l="1"/>
  <c r="E36" i="1"/>
  <c r="F36" i="1"/>
  <c r="G36" i="1"/>
  <c r="D49" i="1"/>
  <c r="E49" i="1"/>
  <c r="F49" i="1"/>
  <c r="G49" i="1"/>
  <c r="D47" i="1"/>
  <c r="E47" i="1"/>
  <c r="F47" i="1"/>
  <c r="G47" i="1"/>
  <c r="G18" i="1"/>
  <c r="D18" i="1"/>
  <c r="E18" i="1"/>
  <c r="F18" i="1"/>
  <c r="D74" i="1"/>
  <c r="E74" i="1"/>
  <c r="F74" i="1"/>
  <c r="G74" i="1"/>
  <c r="D86" i="1"/>
  <c r="E86" i="1"/>
  <c r="F86" i="1"/>
  <c r="G86" i="1"/>
  <c r="D11" i="1"/>
  <c r="E11" i="1"/>
  <c r="F11" i="1"/>
  <c r="G11" i="1"/>
  <c r="D41" i="1"/>
  <c r="E41" i="1"/>
  <c r="F41" i="1"/>
  <c r="G41" i="1"/>
  <c r="D5" i="1"/>
  <c r="E5" i="1"/>
  <c r="F5" i="1"/>
  <c r="G5" i="1"/>
  <c r="D10" i="3"/>
  <c r="F10" i="3"/>
  <c r="E10" i="3"/>
  <c r="D5" i="3"/>
  <c r="D7" i="3"/>
  <c r="D13" i="3"/>
  <c r="D9" i="3"/>
  <c r="D8" i="3"/>
  <c r="D14" i="3"/>
  <c r="D12" i="3"/>
  <c r="D16" i="3"/>
  <c r="D15" i="3"/>
  <c r="D26" i="3"/>
  <c r="D17" i="3"/>
  <c r="D25" i="3"/>
  <c r="D29" i="3"/>
  <c r="D30" i="3"/>
  <c r="D31" i="3"/>
  <c r="D28" i="3"/>
  <c r="D33" i="3"/>
  <c r="D49" i="3"/>
  <c r="D43" i="3"/>
  <c r="D36" i="3"/>
  <c r="D32" i="3"/>
  <c r="D44" i="3"/>
  <c r="D34" i="3"/>
  <c r="D58" i="3"/>
  <c r="D53" i="3"/>
  <c r="D51" i="3"/>
  <c r="D62" i="3"/>
  <c r="D48" i="3"/>
  <c r="D52" i="3"/>
  <c r="D46" i="3"/>
  <c r="D47" i="3"/>
  <c r="D65" i="3"/>
  <c r="D45" i="3"/>
  <c r="D66" i="3"/>
  <c r="D68" i="3"/>
  <c r="D69" i="3"/>
  <c r="D67" i="3"/>
  <c r="D4" i="3"/>
  <c r="E5" i="3"/>
  <c r="E7" i="3"/>
  <c r="E13" i="3"/>
  <c r="E9" i="3"/>
  <c r="E8" i="3"/>
  <c r="E14" i="3"/>
  <c r="E12" i="3"/>
  <c r="E16" i="3"/>
  <c r="E15" i="3"/>
  <c r="E26" i="3"/>
  <c r="E17" i="3"/>
  <c r="E25" i="3"/>
  <c r="E29" i="3"/>
  <c r="E30" i="3"/>
  <c r="E31" i="3"/>
  <c r="E28" i="3"/>
  <c r="E33" i="3"/>
  <c r="E49" i="3"/>
  <c r="E43" i="3"/>
  <c r="E36" i="3"/>
  <c r="E32" i="3"/>
  <c r="E44" i="3"/>
  <c r="E34" i="3"/>
  <c r="E58" i="3"/>
  <c r="E53" i="3"/>
  <c r="E51" i="3"/>
  <c r="E62" i="3"/>
  <c r="E48" i="3"/>
  <c r="E52" i="3"/>
  <c r="E46" i="3"/>
  <c r="E47" i="3"/>
  <c r="E65" i="3"/>
  <c r="E45" i="3"/>
  <c r="E66" i="3"/>
  <c r="E68" i="3"/>
  <c r="E69" i="3"/>
  <c r="E67" i="3"/>
  <c r="E4" i="3"/>
  <c r="F5" i="3"/>
  <c r="F7" i="3"/>
  <c r="F13" i="3"/>
  <c r="F9" i="3"/>
  <c r="F8" i="3"/>
  <c r="F14" i="3"/>
  <c r="F12" i="3"/>
  <c r="F16" i="3"/>
  <c r="F15" i="3"/>
  <c r="F26" i="3"/>
  <c r="F17" i="3"/>
  <c r="F25" i="3"/>
  <c r="F29" i="3"/>
  <c r="F30" i="3"/>
  <c r="F31" i="3"/>
  <c r="F28" i="3"/>
  <c r="F33" i="3"/>
  <c r="F49" i="3"/>
  <c r="F43" i="3"/>
  <c r="F36" i="3"/>
  <c r="F32" i="3"/>
  <c r="F44" i="3"/>
  <c r="F34" i="3"/>
  <c r="F58" i="3"/>
  <c r="F53" i="3"/>
  <c r="F51" i="3"/>
  <c r="F62" i="3"/>
  <c r="F48" i="3"/>
  <c r="F52" i="3"/>
  <c r="F46" i="3"/>
  <c r="F47" i="3"/>
  <c r="F65" i="3"/>
  <c r="F45" i="3"/>
  <c r="F66" i="3"/>
  <c r="F68" i="3"/>
  <c r="F69" i="3"/>
  <c r="F67" i="3"/>
  <c r="F4" i="3"/>
  <c r="F29" i="5"/>
  <c r="E19" i="1"/>
  <c r="F19" i="1"/>
  <c r="G19" i="1"/>
  <c r="F33" i="5"/>
  <c r="E33" i="5"/>
  <c r="F26" i="5"/>
  <c r="E26" i="5"/>
  <c r="G80" i="1"/>
  <c r="D80" i="1"/>
  <c r="F80" i="1"/>
  <c r="E80" i="1"/>
  <c r="D50" i="1"/>
  <c r="F50" i="1"/>
  <c r="F9" i="1"/>
  <c r="D13" i="1"/>
  <c r="F13" i="1"/>
  <c r="F40" i="5"/>
  <c r="F48" i="5"/>
  <c r="F50" i="5"/>
  <c r="F34" i="5"/>
  <c r="F37" i="5"/>
  <c r="F36" i="5"/>
  <c r="F32" i="5"/>
  <c r="F53" i="5"/>
  <c r="F41" i="5"/>
  <c r="F62" i="5"/>
  <c r="F43" i="5"/>
  <c r="F55" i="5"/>
  <c r="F60" i="5"/>
  <c r="F56" i="5"/>
  <c r="F38" i="5"/>
  <c r="F42" i="5"/>
  <c r="F58" i="5"/>
  <c r="F51" i="5"/>
  <c r="F19" i="5"/>
  <c r="F61" i="5"/>
  <c r="F65" i="5"/>
  <c r="F64" i="5"/>
  <c r="F4" i="5"/>
  <c r="F5" i="5"/>
  <c r="F71" i="5"/>
  <c r="F39" i="5"/>
  <c r="F68" i="5"/>
  <c r="F16" i="5"/>
  <c r="F12" i="5"/>
  <c r="F20" i="5"/>
  <c r="F21" i="5"/>
  <c r="F47" i="5"/>
  <c r="F9" i="5"/>
  <c r="F15" i="5"/>
  <c r="F13" i="5"/>
  <c r="F31" i="5"/>
  <c r="F66" i="5"/>
  <c r="F7" i="5"/>
  <c r="F10" i="5"/>
  <c r="F67" i="5"/>
  <c r="F17" i="5"/>
  <c r="F30" i="5"/>
  <c r="F6" i="5"/>
  <c r="F35" i="5"/>
  <c r="F18" i="5"/>
  <c r="F8" i="5"/>
  <c r="F45" i="5"/>
  <c r="F25" i="5"/>
  <c r="F11" i="5"/>
  <c r="F28" i="5"/>
  <c r="E40" i="5"/>
  <c r="E48" i="5"/>
  <c r="E50" i="5"/>
  <c r="E34" i="5"/>
  <c r="E37" i="5"/>
  <c r="E36" i="5"/>
  <c r="E32" i="5"/>
  <c r="E53" i="5"/>
  <c r="E41" i="5"/>
  <c r="E62" i="5"/>
  <c r="E43" i="5"/>
  <c r="E55" i="5"/>
  <c r="E60" i="5"/>
  <c r="E56" i="5"/>
  <c r="E38" i="5"/>
  <c r="E42" i="5"/>
  <c r="E58" i="5"/>
  <c r="E51" i="5"/>
  <c r="E19" i="5"/>
  <c r="E61" i="5"/>
  <c r="E65" i="5"/>
  <c r="E64" i="5"/>
  <c r="E4" i="5"/>
  <c r="E5" i="5"/>
  <c r="E71" i="5"/>
  <c r="E39" i="5"/>
  <c r="E68" i="5"/>
  <c r="E16" i="5"/>
  <c r="E12" i="5"/>
  <c r="E20" i="5"/>
  <c r="E21" i="5"/>
  <c r="E47" i="5"/>
  <c r="E9" i="5"/>
  <c r="E15" i="5"/>
  <c r="E13" i="5"/>
  <c r="E31" i="5"/>
  <c r="E66" i="5"/>
  <c r="E7" i="5"/>
  <c r="E10" i="5"/>
  <c r="E67" i="5"/>
  <c r="E17" i="5"/>
  <c r="E30" i="5"/>
  <c r="E6" i="5"/>
  <c r="E35" i="5"/>
  <c r="E18" i="5"/>
  <c r="E8" i="5"/>
  <c r="E45" i="5"/>
  <c r="E25" i="5"/>
  <c r="E11" i="5"/>
  <c r="E28" i="5"/>
  <c r="E29" i="5"/>
  <c r="F43" i="1"/>
  <c r="F55" i="1"/>
  <c r="D61" i="1" l="1"/>
  <c r="E61" i="1"/>
  <c r="F61" i="1"/>
  <c r="G61" i="1"/>
  <c r="D72" i="1"/>
  <c r="E72" i="1"/>
  <c r="F72" i="1"/>
  <c r="G72" i="1"/>
  <c r="D79" i="1"/>
  <c r="E79" i="1"/>
  <c r="F79" i="1"/>
  <c r="G79" i="1"/>
  <c r="D16" i="1"/>
  <c r="E16" i="1"/>
  <c r="F16" i="1"/>
  <c r="G16" i="1"/>
  <c r="D25" i="1"/>
  <c r="F25" i="1"/>
  <c r="G25" i="1"/>
  <c r="D33" i="1"/>
  <c r="E33" i="1"/>
  <c r="F33" i="1"/>
  <c r="G33" i="1"/>
  <c r="D20" i="1"/>
  <c r="E20" i="1"/>
  <c r="F20" i="1"/>
  <c r="G20" i="1"/>
  <c r="D60" i="1"/>
  <c r="E60" i="1"/>
  <c r="F60" i="1"/>
  <c r="G60" i="1"/>
  <c r="D70" i="1"/>
  <c r="E70" i="1"/>
  <c r="F70" i="1"/>
  <c r="G70" i="1"/>
  <c r="D12" i="1"/>
  <c r="E12" i="1"/>
  <c r="F12" i="1"/>
  <c r="G12" i="1"/>
  <c r="D73" i="1"/>
  <c r="F73" i="1"/>
  <c r="G73" i="1"/>
  <c r="D15" i="1"/>
  <c r="E15" i="1"/>
  <c r="F15" i="1"/>
  <c r="G15" i="1"/>
  <c r="D22" i="1"/>
  <c r="E22" i="1"/>
  <c r="F22" i="1"/>
  <c r="G22" i="1"/>
  <c r="D30" i="1"/>
  <c r="F30" i="1"/>
  <c r="G30" i="1"/>
  <c r="D54" i="1"/>
  <c r="E54" i="1"/>
  <c r="F54" i="1"/>
  <c r="G54" i="1"/>
  <c r="D21" i="1"/>
  <c r="E21" i="1"/>
  <c r="F21" i="1"/>
  <c r="G21" i="1"/>
  <c r="D32" i="1"/>
  <c r="E32" i="1"/>
  <c r="F32" i="1"/>
  <c r="G32" i="1"/>
  <c r="E55" i="1"/>
  <c r="E43" i="1"/>
  <c r="E9" i="1"/>
  <c r="E7" i="1"/>
  <c r="E81" i="1"/>
  <c r="D43" i="1"/>
  <c r="D55" i="1"/>
  <c r="D35" i="1"/>
  <c r="E35" i="1"/>
  <c r="F35" i="1"/>
  <c r="G35" i="1"/>
  <c r="D38" i="1"/>
  <c r="E38" i="1"/>
  <c r="F38" i="1"/>
  <c r="G38" i="1"/>
  <c r="D76" i="1"/>
  <c r="E76" i="1"/>
  <c r="F76" i="1"/>
  <c r="G76" i="1"/>
  <c r="D63" i="1"/>
  <c r="E63" i="1"/>
  <c r="F63" i="1"/>
  <c r="G63" i="1"/>
  <c r="D85" i="1"/>
  <c r="E85" i="1"/>
  <c r="F85" i="1"/>
  <c r="G85" i="1"/>
  <c r="D34" i="1"/>
  <c r="E34" i="1"/>
  <c r="F34" i="1"/>
  <c r="G34" i="1"/>
  <c r="D71" i="1"/>
  <c r="E71" i="1"/>
  <c r="F71" i="1"/>
  <c r="G71" i="1"/>
  <c r="D65" i="1"/>
  <c r="E65" i="1"/>
  <c r="F65" i="1"/>
  <c r="G65" i="1"/>
  <c r="D17" i="1"/>
  <c r="E17" i="1"/>
  <c r="F17" i="1"/>
  <c r="G17" i="1"/>
  <c r="D4" i="1"/>
  <c r="E4" i="1"/>
  <c r="F4" i="1"/>
  <c r="G4" i="1"/>
  <c r="E56" i="1"/>
  <c r="F56" i="1"/>
  <c r="D10" i="1"/>
  <c r="E10" i="1"/>
  <c r="F10" i="1"/>
  <c r="G10" i="1"/>
  <c r="D37" i="1"/>
  <c r="E37" i="1"/>
  <c r="F37" i="1"/>
  <c r="G37" i="1"/>
  <c r="D51" i="1"/>
  <c r="E51" i="1"/>
  <c r="F51" i="1"/>
  <c r="G51" i="1"/>
  <c r="D8" i="1"/>
  <c r="E8" i="1"/>
  <c r="F8" i="1"/>
  <c r="G8" i="1"/>
  <c r="D7" i="1"/>
  <c r="F7" i="1"/>
  <c r="G7" i="1"/>
  <c r="D81" i="1"/>
  <c r="F81" i="1"/>
  <c r="G81" i="1"/>
  <c r="D83" i="1"/>
  <c r="E83" i="1"/>
  <c r="F83" i="1"/>
  <c r="G83" i="1"/>
  <c r="D62" i="1"/>
  <c r="E62" i="1"/>
  <c r="F62" i="1"/>
  <c r="G62" i="1"/>
  <c r="G28" i="1"/>
  <c r="F28" i="1"/>
  <c r="E28" i="1"/>
  <c r="D28" i="1"/>
  <c r="N32" i="9" l="1"/>
  <c r="N24" i="9"/>
</calcChain>
</file>

<file path=xl/sharedStrings.xml><?xml version="1.0" encoding="utf-8"?>
<sst xmlns="http://schemas.openxmlformats.org/spreadsheetml/2006/main" count="822" uniqueCount="182">
  <si>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</si>
  <si>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</si>
  <si>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</si>
  <si>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</si>
  <si>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</si>
  <si>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</si>
  <si>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</si>
  <si>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</si>
  <si>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</si>
  <si>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</si>
  <si>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</si>
  <si>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</si>
  <si>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</si>
  <si>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</si>
  <si>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ROAD</t>
  </si>
  <si>
    <t>FELL</t>
  </si>
  <si>
    <t>TRAIL</t>
  </si>
  <si>
    <t>ULTRA</t>
  </si>
  <si>
    <t>ANYTIME</t>
  </si>
  <si>
    <t>Cumulative Time</t>
  </si>
  <si>
    <t>No of Challenges Completed</t>
  </si>
  <si>
    <t>Road</t>
  </si>
  <si>
    <t>Fell</t>
  </si>
  <si>
    <t>Trail</t>
  </si>
  <si>
    <t>Overall</t>
  </si>
  <si>
    <t>Count</t>
  </si>
  <si>
    <t>No of Races Completed</t>
  </si>
  <si>
    <t>Cat Qualifier</t>
  </si>
  <si>
    <t>M Senior</t>
  </si>
  <si>
    <t>F Senior</t>
  </si>
  <si>
    <t>*Overall Club Champion leader Male</t>
  </si>
  <si>
    <t>*Overall Club Champion leader Female</t>
  </si>
  <si>
    <t>Jun (New Glossop)</t>
  </si>
  <si>
    <t>Aug (Crowden Horseshoe)</t>
  </si>
  <si>
    <t>Nov (Shittern Saunter)</t>
  </si>
  <si>
    <t>GDH 2024 Championships</t>
  </si>
  <si>
    <t>Mar (Hope Valley Round)</t>
  </si>
  <si>
    <t>Apr (Shire Hill)</t>
  </si>
  <si>
    <t>Sep (Stairway to Heaven)</t>
  </si>
  <si>
    <t>Feb (Screwfix 6)</t>
  </si>
  <si>
    <t>May (Buxworth 5)</t>
  </si>
  <si>
    <t>Oct (Reindeer 10)</t>
  </si>
  <si>
    <t>Jul (The Royal Runaround)</t>
  </si>
  <si>
    <t>Anytime (Humper Mile)</t>
  </si>
  <si>
    <t>Anytime (Buxton Parkrun)</t>
  </si>
  <si>
    <t>Bann N</t>
  </si>
  <si>
    <t>Barnard J</t>
  </si>
  <si>
    <t>Barton Z</t>
  </si>
  <si>
    <t>Bidwell L</t>
  </si>
  <si>
    <t>Bowden K</t>
  </si>
  <si>
    <t>Brack J</t>
  </si>
  <si>
    <t>Bramwell S</t>
  </si>
  <si>
    <t>Bray M</t>
  </si>
  <si>
    <t>Brierley C</t>
  </si>
  <si>
    <t>Bunnage V</t>
  </si>
  <si>
    <t>Byrne A</t>
  </si>
  <si>
    <t>Chrystie-Lowe D</t>
  </si>
  <si>
    <t>Crookes T</t>
  </si>
  <si>
    <t>Crutchley I</t>
  </si>
  <si>
    <t>Curington D</t>
  </si>
  <si>
    <t>Foster M</t>
  </si>
  <si>
    <t>Frankham J</t>
  </si>
  <si>
    <t>Gaffney J</t>
  </si>
  <si>
    <t>Ham N</t>
  </si>
  <si>
    <t>Hamilton F</t>
  </si>
  <si>
    <t>Helmer J</t>
  </si>
  <si>
    <t>Hicks N</t>
  </si>
  <si>
    <t>Holme L</t>
  </si>
  <si>
    <t>Holtey A</t>
  </si>
  <si>
    <t>Jackson I</t>
  </si>
  <si>
    <t>Jennings M</t>
  </si>
  <si>
    <t>Jordan G</t>
  </si>
  <si>
    <t>Kinsey S</t>
  </si>
  <si>
    <t>Kirkham S</t>
  </si>
  <si>
    <t>Knapper J</t>
  </si>
  <si>
    <t>Leaney J</t>
  </si>
  <si>
    <t>Marchington J</t>
  </si>
  <si>
    <t>Mcmahon W</t>
  </si>
  <si>
    <t>Murphy R</t>
  </si>
  <si>
    <t>Oakland L</t>
  </si>
  <si>
    <t>Peters J</t>
  </si>
  <si>
    <t>Peters C</t>
  </si>
  <si>
    <t>Phillips S</t>
  </si>
  <si>
    <t>Pollard J</t>
  </si>
  <si>
    <t>Riddell G</t>
  </si>
  <si>
    <t>Rudd T</t>
  </si>
  <si>
    <t>Soboljew J</t>
  </si>
  <si>
    <t>Southall Josh</t>
  </si>
  <si>
    <t>Sproston R</t>
  </si>
  <si>
    <t>Steckles R</t>
  </si>
  <si>
    <t>Stinton D</t>
  </si>
  <si>
    <t>Tainsh A</t>
  </si>
  <si>
    <t>Taylor C</t>
  </si>
  <si>
    <t>Trinder I</t>
  </si>
  <si>
    <t>Walton R</t>
  </si>
  <si>
    <t>Wasinski L</t>
  </si>
  <si>
    <t>Williams A</t>
  </si>
  <si>
    <t>Williamson M</t>
  </si>
  <si>
    <t>Wydrych W</t>
  </si>
  <si>
    <t>Bliss C</t>
  </si>
  <si>
    <t>Giussani R</t>
  </si>
  <si>
    <t>Scholefield A</t>
  </si>
  <si>
    <t>Fielding F</t>
  </si>
  <si>
    <t>NA</t>
  </si>
  <si>
    <t>Cat Leader</t>
  </si>
  <si>
    <t>Cat Leaderr</t>
  </si>
  <si>
    <t>Sproston J</t>
  </si>
  <si>
    <t>M80</t>
  </si>
  <si>
    <t>Andrew S</t>
  </si>
  <si>
    <t>Hill A</t>
  </si>
  <si>
    <t>Knight S</t>
  </si>
  <si>
    <t>Southall Jake</t>
  </si>
  <si>
    <t>Spain D</t>
  </si>
  <si>
    <t>Venton S</t>
  </si>
  <si>
    <t>Woffenden P</t>
  </si>
  <si>
    <t>Brown S</t>
  </si>
  <si>
    <t>Mather W</t>
  </si>
  <si>
    <t>Buckley B</t>
  </si>
  <si>
    <t>Skuse P</t>
  </si>
  <si>
    <t>Williams J</t>
  </si>
  <si>
    <t>Foley D</t>
  </si>
  <si>
    <t>Ankar R</t>
  </si>
  <si>
    <t>Barnard</t>
  </si>
  <si>
    <t>Stansfield J</t>
  </si>
  <si>
    <t>Sheldon R</t>
  </si>
  <si>
    <t>Vernon R</t>
  </si>
  <si>
    <t>Vernon M</t>
  </si>
  <si>
    <t>* = completed all events to date in the fastest cumulative time.</t>
  </si>
  <si>
    <t>Lopez A</t>
  </si>
  <si>
    <t>O'Doherty R</t>
  </si>
  <si>
    <t>Caldwell S</t>
  </si>
  <si>
    <t>McMahon W</t>
  </si>
  <si>
    <t>McNeil J</t>
  </si>
  <si>
    <t>Featherston M</t>
  </si>
  <si>
    <t>Palmer L</t>
  </si>
  <si>
    <t>McNeal J</t>
  </si>
  <si>
    <t>NcNeal J</t>
  </si>
  <si>
    <t>Hutchinson S</t>
  </si>
  <si>
    <t>O'Docherty</t>
  </si>
  <si>
    <t>Sattaur K</t>
  </si>
  <si>
    <t>M</t>
  </si>
  <si>
    <t>D.O.B.</t>
  </si>
  <si>
    <t>Age Grade %</t>
  </si>
  <si>
    <t>Age Grade Time</t>
  </si>
  <si>
    <t>GDH 2024 Championships - Age Grading (completed all 12 events)</t>
  </si>
  <si>
    <t>Age on 30/11/24</t>
  </si>
  <si>
    <t>F</t>
  </si>
  <si>
    <t>Simple age grading* conducted using below link, which uses conventional age grade model.  Applied to runners who completed all 12 challenges, using age, total champs distance, and total cumulative time.</t>
  </si>
  <si>
    <t>https://runbundle.com/tools/age-grading-calculator</t>
  </si>
  <si>
    <t>*we recognise conventional age grading isnt quite applicable to our champs due to trail routes, and more so, the fell routes.  However, whilst the actual age grade % and time may not be quite correct, the same algorythm is applied to everyones time, so the final order of runners should be correct.</t>
  </si>
  <si>
    <t>TOTAL CHAMPS DISTANCE 2024 - 119.6 MILES</t>
  </si>
  <si>
    <t>Total Time</t>
  </si>
  <si>
    <t>Approx Total Mileage</t>
  </si>
  <si>
    <t>Approx Total Climb</t>
  </si>
  <si>
    <t>Average Club Pace Decimal</t>
  </si>
  <si>
    <t>Average Club Pace</t>
  </si>
  <si>
    <t>Averages / Totals</t>
  </si>
  <si>
    <t>Age Category</t>
  </si>
  <si>
    <t>No Of Participants</t>
  </si>
  <si>
    <t>No of Qualifiers</t>
  </si>
  <si>
    <t>% Qualified</t>
  </si>
  <si>
    <t>Female Total</t>
  </si>
  <si>
    <t>Male Total</t>
  </si>
  <si>
    <t>Overall Total</t>
  </si>
  <si>
    <t>Completers Men</t>
  </si>
  <si>
    <t>Completers Women</t>
  </si>
  <si>
    <t>Total</t>
  </si>
  <si>
    <t>Screwfix 6</t>
  </si>
  <si>
    <t>Hope Valley Round</t>
  </si>
  <si>
    <t>Shire Hill Trail Race</t>
  </si>
  <si>
    <t>Buxworth 5</t>
  </si>
  <si>
    <t>New Glossop Fell Race</t>
  </si>
  <si>
    <t>Crowden Horseshoe</t>
  </si>
  <si>
    <t>Stairway to Heaven</t>
  </si>
  <si>
    <t>Reindeer 10</t>
  </si>
  <si>
    <t>Shittern Saunter</t>
  </si>
  <si>
    <t>Humper Mile</t>
  </si>
  <si>
    <t>Buxton Parkrun</t>
  </si>
  <si>
    <t>The Royal Runaround*</t>
  </si>
  <si>
    <t>*Total time is excluding multiday completions, but adding these 7 people at average completion time of 8.3 hours to give more accurate average pace.</t>
  </si>
  <si>
    <t>No of Women</t>
  </si>
  <si>
    <t>No of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</si>
</sst>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35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46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1" fillId="0" borderId="2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46" fontId="0" fillId="0" borderId="10" xfId="0" applyNumberFormat="1" applyBorder="1" applyAlignment="1">
      <alignment horizontal="center" vertical="center"/>
    </xf>
    <xf numFmtId="2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21" fontId="0" fillId="0" borderId="10" xfId="0" applyNumberFormat="1" applyBorder="1" applyAlignment="1">
      <alignment horizontal="center"/>
    </xf>
    <xf numFmtId="21" fontId="0" fillId="0" borderId="11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0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21" fontId="0" fillId="0" borderId="19" xfId="0" applyNumberFormat="1" applyBorder="1" applyAlignment="1">
      <alignment horizontal="center"/>
    </xf>
    <xf numFmtId="21" fontId="0" fillId="0" borderId="47" xfId="0" applyNumberFormat="1" applyBorder="1" applyAlignment="1">
      <alignment horizontal="center"/>
    </xf>
    <xf numFmtId="46" fontId="0" fillId="0" borderId="2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1" fontId="0" fillId="0" borderId="1" xfId="0" quotePrefix="1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/>
    </xf>
    <xf numFmtId="21" fontId="0" fillId="2" borderId="1" xfId="0" applyNumberFormat="1" applyFill="1" applyBorder="1" applyAlignment="1">
      <alignment horizontal="center" vertical="center"/>
    </xf>
    <xf numFmtId="21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1" fontId="0" fillId="2" borderId="11" xfId="0" applyNumberForma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46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1" fontId="0" fillId="2" borderId="1" xfId="0" quotePrefix="1" applyNumberFormat="1" applyFill="1" applyBorder="1" applyAlignment="1">
      <alignment horizontal="center"/>
    </xf>
    <xf numFmtId="0" fontId="0" fillId="0" borderId="57" xfId="0" applyBorder="1" applyAlignment="1">
      <alignment horizontal="center"/>
    </xf>
    <xf numFmtId="46" fontId="0" fillId="0" borderId="57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/>
    <xf numFmtId="0" fontId="0" fillId="0" borderId="61" xfId="0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4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21" fontId="0" fillId="2" borderId="7" xfId="0" applyNumberFormat="1" applyFill="1" applyBorder="1" applyAlignment="1">
      <alignment horizontal="center"/>
    </xf>
    <xf numFmtId="46" fontId="0" fillId="2" borderId="28" xfId="0" applyNumberFormat="1" applyFill="1" applyBorder="1" applyAlignment="1">
      <alignment horizontal="center" vertical="center"/>
    </xf>
    <xf numFmtId="0" fontId="0" fillId="2" borderId="50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59" xfId="0" applyFill="1" applyBorder="1" applyAlignment="1">
      <alignment horizontal="center" vertical="center"/>
    </xf>
    <xf numFmtId="21" fontId="0" fillId="2" borderId="19" xfId="0" applyNumberFormat="1" applyFill="1" applyBorder="1" applyAlignment="1">
      <alignment horizontal="center"/>
    </xf>
    <xf numFmtId="21" fontId="0" fillId="2" borderId="47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21" fontId="0" fillId="4" borderId="1" xfId="0" applyNumberFormat="1" applyFill="1" applyBorder="1" applyAlignment="1">
      <alignment horizontal="center"/>
    </xf>
    <xf numFmtId="21" fontId="0" fillId="4" borderId="5" xfId="0" applyNumberFormat="1" applyFill="1" applyBorder="1" applyAlignment="1">
      <alignment horizontal="center"/>
    </xf>
    <xf numFmtId="0" fontId="0" fillId="0" borderId="32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8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1" fontId="0" fillId="3" borderId="10" xfId="0" applyNumberFormat="1" applyFill="1" applyBorder="1" applyAlignment="1">
      <alignment horizontal="center"/>
    </xf>
    <xf numFmtId="21" fontId="0" fillId="3" borderId="11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21" fontId="0" fillId="3" borderId="1" xfId="0" applyNumberFormat="1" applyFill="1" applyBorder="1" applyAlignment="1">
      <alignment horizontal="center"/>
    </xf>
    <xf numFmtId="21" fontId="0" fillId="3" borderId="5" xfId="0" applyNumberFormat="1" applyFill="1" applyBorder="1" applyAlignment="1">
      <alignment horizontal="center"/>
    </xf>
    <xf numFmtId="21" fontId="0" fillId="3" borderId="1" xfId="0" quotePrefix="1" applyNumberFormat="1" applyFill="1" applyBorder="1" applyAlignment="1">
      <alignment horizontal="center"/>
    </xf>
    <xf numFmtId="0" fontId="0" fillId="2" borderId="17" xfId="0" applyFill="1" applyBorder="1"/>
    <xf numFmtId="0" fontId="0" fillId="2" borderId="4" xfId="0" applyFill="1" applyBorder="1" applyAlignment="1">
      <alignment vertical="top" wrapText="1"/>
    </xf>
    <xf numFmtId="21" fontId="0" fillId="2" borderId="8" xfId="0" applyNumberFormat="1" applyFill="1" applyBorder="1" applyAlignment="1">
      <alignment horizontal="center"/>
    </xf>
    <xf numFmtId="46" fontId="0" fillId="3" borderId="10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1"/>
    <xf numFmtId="21" fontId="0" fillId="0" borderId="1" xfId="0" applyNumberFormat="1" applyFont="1" applyBorder="1" applyAlignment="1">
      <alignment horizontal="center" vertical="center" wrapText="1"/>
    </xf>
    <xf numFmtId="46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10" fontId="0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 applyAlignment="1">
      <alignment horizontal="center" vertical="center"/>
    </xf>
    <xf numFmtId="2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21" fontId="0" fillId="0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21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46" fontId="0" fillId="4" borderId="28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/>
    <xf numFmtId="1" fontId="1" fillId="5" borderId="0" xfId="0" applyNumberFormat="1" applyFont="1" applyFill="1" applyAlignment="1">
      <alignment horizontal="center"/>
    </xf>
    <xf numFmtId="46" fontId="0" fillId="5" borderId="0" xfId="0" applyNumberFormat="1" applyFill="1" applyAlignment="1">
      <alignment horizontal="center"/>
    </xf>
    <xf numFmtId="46" fontId="1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5" borderId="0" xfId="0" applyNumberFormat="1" applyFill="1"/>
    <xf numFmtId="45" fontId="0" fillId="5" borderId="0" xfId="0" applyNumberFormat="1" applyFill="1"/>
    <xf numFmtId="3" fontId="0" fillId="5" borderId="0" xfId="0" applyNumberFormat="1" applyFill="1" applyAlignment="1">
      <alignment horizontal="center"/>
    </xf>
    <xf numFmtId="3" fontId="1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Mileage per Race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857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cat>
          <c:val>
            <c:numRef>
              <c:f>Stats!$F$3:$F$14</c:f>
              <c:numCache>
                <c:formatCode>0</c:formatCode>
                <c:ptCount val="12"/>
                <c:pt idx="0">
                  <c:v>93</c:v>
                </c:pt>
                <c:pt idx="1">
                  <c:v>225</c:v>
                </c:pt>
                <c:pt idx="2">
                  <c:v>47</c:v>
                </c:pt>
                <c:pt idx="3">
                  <c:v>260</c:v>
                </c:pt>
                <c:pt idx="4">
                  <c:v>277.2</c:v>
                </c:pt>
                <c:pt idx="5">
                  <c:v>225</c:v>
                </c:pt>
                <c:pt idx="6">
                  <c:v>380</c:v>
                </c:pt>
                <c:pt idx="7">
                  <c:v>877.5</c:v>
                </c:pt>
                <c:pt idx="8">
                  <c:v>320</c:v>
                </c:pt>
                <c:pt idx="9">
                  <c:v>185</c:v>
                </c:pt>
                <c:pt idx="10">
                  <c:v>630</c:v>
                </c:pt>
                <c:pt idx="11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1-44A0-A7CF-56A4EBA80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axId val="432302239"/>
        <c:axId val="545549951"/>
      </c:barChart>
      <c:catAx>
        <c:axId val="43230223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51"/>
        <c:crosses val="autoZero"/>
        <c:auto val="1"/>
        <c:lblAlgn val="ctr"/>
        <c:lblOffset val="100"/>
        <c:noMultiLvlLbl val="0"/>
      </c:catAx>
      <c:valAx>
        <c:axId val="54554995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3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Total Time per Race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Stats!$E$4:$E$16</c:f>
              <c:strCache>
                <c:ptCount val="13"/>
                <c:pt idx="0">
                  <c:v>29:50:27</c:v>
                </c:pt>
                <c:pt idx="1">
                  <c:v>6:25:48</c:v>
                </c:pt>
                <c:pt idx="2">
                  <c:v>38:26:26</c:v>
                </c:pt>
                <c:pt idx="3">
                  <c:v>46:08:46</c:v>
                </c:pt>
                <c:pt idx="4">
                  <c:v>43:18:46</c:v>
                </c:pt>
                <c:pt idx="5">
                  <c:v>77:02:11</c:v>
                </c:pt>
                <c:pt idx="6">
                  <c:v>209:48:30</c:v>
                </c:pt>
                <c:pt idx="7">
                  <c:v>79:52:40</c:v>
                </c:pt>
                <c:pt idx="8">
                  <c:v>51:28:51</c:v>
                </c:pt>
                <c:pt idx="9">
                  <c:v>182:20:00</c:v>
                </c:pt>
                <c:pt idx="10">
                  <c:v>274:11:25</c:v>
                </c:pt>
                <c:pt idx="12">
                  <c:v>1050:37:09</c:v>
                </c:pt>
              </c:strCache>
            </c:strRef>
          </c:tx>
          <c:spPr>
            <a:noFill/>
            <a:ln w="2857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Stats!$B$4:$B$16</c15:sqref>
                  </c15:fullRef>
                </c:ext>
              </c:extLst>
              <c:f>Stats!$B$4:$B$15</c:f>
              <c:strCache>
                <c:ptCount val="12"/>
                <c:pt idx="0">
                  <c:v>Screwfix 6</c:v>
                </c:pt>
                <c:pt idx="1">
                  <c:v>Humper Mile</c:v>
                </c:pt>
                <c:pt idx="2">
                  <c:v>Buxworth 5</c:v>
                </c:pt>
                <c:pt idx="3">
                  <c:v>Stairway to Heaven</c:v>
                </c:pt>
                <c:pt idx="4">
                  <c:v>Shire Hill Trail Race</c:v>
                </c:pt>
                <c:pt idx="5">
                  <c:v>Reindeer 10</c:v>
                </c:pt>
                <c:pt idx="6">
                  <c:v>Hope Valley Round</c:v>
                </c:pt>
                <c:pt idx="7">
                  <c:v>Crowden Horseshoe</c:v>
                </c:pt>
                <c:pt idx="8">
                  <c:v>Shittern Saunter</c:v>
                </c:pt>
                <c:pt idx="9">
                  <c:v>The Royal Runaround*</c:v>
                </c:pt>
                <c:pt idx="10">
                  <c:v>New Glossop Fell Race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Stats!$E$4:$E$16</c15:sqref>
                  </c15:fullRef>
                </c:ext>
              </c:extLst>
              <c:f>Stats!$E$4:$E$15</c:f>
              <c:numCache>
                <c:formatCode>[h]:mm:ss</c:formatCode>
                <c:ptCount val="12"/>
                <c:pt idx="0">
                  <c:v>1.2433680555555555</c:v>
                </c:pt>
                <c:pt idx="1">
                  <c:v>0.26791666666666669</c:v>
                </c:pt>
                <c:pt idx="2">
                  <c:v>1.6016898148148149</c:v>
                </c:pt>
                <c:pt idx="3">
                  <c:v>1.9227546296296296</c:v>
                </c:pt>
                <c:pt idx="4">
                  <c:v>1.804699074074074</c:v>
                </c:pt>
                <c:pt idx="5">
                  <c:v>3.2098495370370372</c:v>
                </c:pt>
                <c:pt idx="6">
                  <c:v>8.7420138888888896</c:v>
                </c:pt>
                <c:pt idx="7">
                  <c:v>3.3282407407407408</c:v>
                </c:pt>
                <c:pt idx="8">
                  <c:v>2.1450347222222224</c:v>
                </c:pt>
                <c:pt idx="9">
                  <c:v>7.5972222222222223</c:v>
                </c:pt>
                <c:pt idx="10">
                  <c:v>11.424594907407407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6-4D3D-82FC-5A28832FF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432295519"/>
        <c:axId val="540191135"/>
      </c:barChart>
      <c:catAx>
        <c:axId val="4322955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91135"/>
        <c:crosses val="autoZero"/>
        <c:auto val="1"/>
        <c:lblAlgn val="ctr"/>
        <c:lblOffset val="100"/>
        <c:noMultiLvlLbl val="0"/>
      </c:catAx>
      <c:valAx>
        <c:axId val="54019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h]:mm:ss" sourceLinked="1"/>
        <c:majorTickMark val="none"/>
        <c:minorTickMark val="none"/>
        <c:tickLblPos val="nextTo"/>
        <c:crossAx val="432295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Total Climb per Race (ft)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Stats!$G$3:$G$14</c:f>
              <c:strCache>
                <c:ptCount val="12"/>
                <c:pt idx="0">
                  <c:v>2,700</c:v>
                </c:pt>
                <c:pt idx="1">
                  <c:v>12,600</c:v>
                </c:pt>
                <c:pt idx="2">
                  <c:v>8,225</c:v>
                </c:pt>
                <c:pt idx="3">
                  <c:v>44,200</c:v>
                </c:pt>
                <c:pt idx="4">
                  <c:v>42,900</c:v>
                </c:pt>
                <c:pt idx="5">
                  <c:v>45,000</c:v>
                </c:pt>
                <c:pt idx="6">
                  <c:v>29,260</c:v>
                </c:pt>
                <c:pt idx="7">
                  <c:v>193,500</c:v>
                </c:pt>
                <c:pt idx="8">
                  <c:v>68,000</c:v>
                </c:pt>
                <c:pt idx="9">
                  <c:v>44,400</c:v>
                </c:pt>
                <c:pt idx="10">
                  <c:v>111,300</c:v>
                </c:pt>
                <c:pt idx="11">
                  <c:v>152,000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cat>
          <c:val>
            <c:numRef>
              <c:f>Stats!$G$3:$G$14</c:f>
              <c:numCache>
                <c:formatCode>#,##0</c:formatCode>
                <c:ptCount val="12"/>
                <c:pt idx="0">
                  <c:v>2700</c:v>
                </c:pt>
                <c:pt idx="1">
                  <c:v>12600</c:v>
                </c:pt>
                <c:pt idx="2">
                  <c:v>8225</c:v>
                </c:pt>
                <c:pt idx="3">
                  <c:v>44200</c:v>
                </c:pt>
                <c:pt idx="4">
                  <c:v>42900</c:v>
                </c:pt>
                <c:pt idx="5">
                  <c:v>45000</c:v>
                </c:pt>
                <c:pt idx="6">
                  <c:v>29260</c:v>
                </c:pt>
                <c:pt idx="7">
                  <c:v>193500</c:v>
                </c:pt>
                <c:pt idx="8">
                  <c:v>68000</c:v>
                </c:pt>
                <c:pt idx="9">
                  <c:v>44400</c:v>
                </c:pt>
                <c:pt idx="10">
                  <c:v>111300</c:v>
                </c:pt>
                <c:pt idx="11">
                  <c:v>152000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F-421A-962A-3B3DA25557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649311935"/>
        <c:axId val="436971087"/>
      </c:barChart>
      <c:catAx>
        <c:axId val="649311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71087"/>
        <c:crosses val="autoZero"/>
        <c:auto val="1"/>
        <c:lblAlgn val="ctr"/>
        <c:lblOffset val="100"/>
        <c:noMultiLvlLbl val="0"/>
      </c:catAx>
      <c:valAx>
        <c:axId val="4369710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931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 Category Participation &amp; Qualification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Stats!$L$18</c:f>
              <c:strCache>
                <c:ptCount val="1"/>
                <c:pt idx="0">
                  <c:v>No Of Participants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(Stats!$K$19:$K$23,Stats!$K$25:$K$30)</c:f>
              <c:strCache>
                <c:ptCount val="11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M Senior</c:v>
                </c:pt>
                <c:pt idx="6">
                  <c:v>M40</c:v>
                </c:pt>
                <c:pt idx="7">
                  <c:v>M50</c:v>
                </c:pt>
                <c:pt idx="8">
                  <c:v>M60</c:v>
                </c:pt>
                <c:pt idx="9">
                  <c:v>M70</c:v>
                </c:pt>
                <c:pt idx="10">
                  <c:v>M80</c:v>
                </c:pt>
              </c:strCache>
            </c:strRef>
          </c:cat>
          <c:val>
            <c:numRef>
              <c:f>(Stats!$L$19:$L$23,Stats!$L$25:$L$30)</c:f>
              <c:numCache>
                <c:formatCode>General</c:formatCode>
                <c:ptCount val="11"/>
                <c:pt idx="0">
                  <c:v>4</c:v>
                </c:pt>
                <c:pt idx="1">
                  <c:v>7</c:v>
                </c:pt>
                <c:pt idx="2">
                  <c:v>13</c:v>
                </c:pt>
                <c:pt idx="3">
                  <c:v>3</c:v>
                </c:pt>
                <c:pt idx="4">
                  <c:v>1</c:v>
                </c:pt>
                <c:pt idx="5">
                  <c:v>17</c:v>
                </c:pt>
                <c:pt idx="6">
                  <c:v>23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1-4D45-9EFC-EE0F1B87317C}"/>
            </c:ext>
          </c:extLst>
        </c:ser>
        <c:ser>
          <c:idx val="1"/>
          <c:order val="1"/>
          <c:tx>
            <c:strRef>
              <c:f>Stats!$M$18</c:f>
              <c:strCache>
                <c:ptCount val="1"/>
                <c:pt idx="0">
                  <c:v>No of Qualifiers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(Stats!$K$19:$K$23,Stats!$K$25:$K$30)</c:f>
              <c:strCache>
                <c:ptCount val="11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M Senior</c:v>
                </c:pt>
                <c:pt idx="6">
                  <c:v>M40</c:v>
                </c:pt>
                <c:pt idx="7">
                  <c:v>M50</c:v>
                </c:pt>
                <c:pt idx="8">
                  <c:v>M60</c:v>
                </c:pt>
                <c:pt idx="9">
                  <c:v>M70</c:v>
                </c:pt>
                <c:pt idx="10">
                  <c:v>M80</c:v>
                </c:pt>
              </c:strCache>
            </c:strRef>
          </c:cat>
          <c:val>
            <c:numRef>
              <c:f>(Stats!$M$19:$M$23,Stats!$M$25:$M$30)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11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1-4D45-9EFC-EE0F1B87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axId val="649314815"/>
        <c:axId val="637058431"/>
      </c:barChart>
      <c:catAx>
        <c:axId val="64931481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58431"/>
        <c:crosses val="autoZero"/>
        <c:auto val="1"/>
        <c:lblAlgn val="ctr"/>
        <c:lblOffset val="100"/>
        <c:noMultiLvlLbl val="0"/>
      </c:catAx>
      <c:valAx>
        <c:axId val="63705843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1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Qualified</a:t>
            </a:r>
            <a:r>
              <a:rPr lang="en-GB" baseline="0"/>
              <a:t> (Overall Champs)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89750758653622E-2"/>
          <c:y val="0.17811489214634188"/>
          <c:w val="0.8614427321742274"/>
          <c:h val="0.56560420055645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Stats!$N$18</c:f>
              <c:strCache>
                <c:ptCount val="1"/>
                <c:pt idx="0">
                  <c:v>% Qualified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5"/>
            <c:invertIfNegative val="0"/>
            <c:bubble3D val="0"/>
            <c:spPr>
              <a:noFill/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D1C2-449C-B82A-E95AF280E825}"/>
              </c:ext>
            </c:extLst>
          </c:dPt>
          <c:dPt>
            <c:idx val="12"/>
            <c:invertIfNegative val="0"/>
            <c:bubble3D val="0"/>
            <c:spPr>
              <a:noFill/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D1C2-449C-B82A-E95AF280E825}"/>
              </c:ext>
            </c:extLst>
          </c:dPt>
          <c:cat>
            <c:strRef>
              <c:f>Stats!$K$19:$K$31</c:f>
              <c:strCache>
                <c:ptCount val="13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Female Total</c:v>
                </c:pt>
                <c:pt idx="6">
                  <c:v>M Senior</c:v>
                </c:pt>
                <c:pt idx="7">
                  <c:v>M40</c:v>
                </c:pt>
                <c:pt idx="8">
                  <c:v>M50</c:v>
                </c:pt>
                <c:pt idx="9">
                  <c:v>M60</c:v>
                </c:pt>
                <c:pt idx="10">
                  <c:v>M70</c:v>
                </c:pt>
                <c:pt idx="11">
                  <c:v>M80</c:v>
                </c:pt>
                <c:pt idx="12">
                  <c:v>Male Total</c:v>
                </c:pt>
              </c:strCache>
            </c:strRef>
          </c:cat>
          <c:val>
            <c:numRef>
              <c:f>Stats!$N$19:$N$31</c:f>
              <c:numCache>
                <c:formatCode>0</c:formatCode>
                <c:ptCount val="13"/>
                <c:pt idx="0">
                  <c:v>50</c:v>
                </c:pt>
                <c:pt idx="1">
                  <c:v>42.857142857142854</c:v>
                </c:pt>
                <c:pt idx="2">
                  <c:v>53.846153846153847</c:v>
                </c:pt>
                <c:pt idx="3">
                  <c:v>66.666666666666657</c:v>
                </c:pt>
                <c:pt idx="4">
                  <c:v>100</c:v>
                </c:pt>
                <c:pt idx="5">
                  <c:v>53.571428571428569</c:v>
                </c:pt>
                <c:pt idx="6">
                  <c:v>23.52941176470588</c:v>
                </c:pt>
                <c:pt idx="7">
                  <c:v>47.826086956521742</c:v>
                </c:pt>
                <c:pt idx="8">
                  <c:v>57.142857142857139</c:v>
                </c:pt>
                <c:pt idx="9">
                  <c:v>42.857142857142854</c:v>
                </c:pt>
                <c:pt idx="10">
                  <c:v>50</c:v>
                </c:pt>
                <c:pt idx="11">
                  <c:v>100</c:v>
                </c:pt>
                <c:pt idx="12">
                  <c:v>42.105263157894733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C2-449C-B82A-E95AF280E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49342175"/>
        <c:axId val="546862959"/>
      </c:barChart>
      <c:catAx>
        <c:axId val="6493421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62959"/>
        <c:crosses val="autoZero"/>
        <c:auto val="1"/>
        <c:lblAlgn val="ctr"/>
        <c:lblOffset val="100"/>
        <c:noMultiLvlLbl val="0"/>
      </c:catAx>
      <c:valAx>
        <c:axId val="54686295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4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Club Pace (mins/mile)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tx>
          <c:spPr>
            <a:noFill/>
            <a:ln w="12700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cat>
          <c:val>
            <c:numRef>
              <c:f>Stats!$I$3:$I$14</c:f>
              <c:numCache>
                <c:formatCode>mm:ss</c:formatCode>
                <c:ptCount val="12"/>
                <c:pt idx="0">
                  <c:v>5.2643369175627243E-3</c:v>
                </c:pt>
                <c:pt idx="1">
                  <c:v>5.5092592592592598E-3</c:v>
                </c:pt>
                <c:pt idx="2">
                  <c:v>5.5407801418439718E-3</c:v>
                </c:pt>
                <c:pt idx="3">
                  <c:v>6.1698717948717955E-3</c:v>
                </c:pt>
                <c:pt idx="4">
                  <c:v>6.9519600769600764E-3</c:v>
                </c:pt>
                <c:pt idx="5">
                  <c:v>8.0092592592592594E-3</c:v>
                </c:pt>
                <c:pt idx="6">
                  <c:v>8.4429824561403511E-3</c:v>
                </c:pt>
                <c:pt idx="7">
                  <c:v>9.9596391263057932E-3</c:v>
                </c:pt>
                <c:pt idx="8">
                  <c:v>1.0416666666666666E-2</c:v>
                </c:pt>
                <c:pt idx="9">
                  <c:v>1.1599099099099099E-2</c:v>
                </c:pt>
                <c:pt idx="10">
                  <c:v>1.2063492063492063E-2</c:v>
                </c:pt>
                <c:pt idx="11">
                  <c:v>1.3668759968102075E-2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A-4F38-84D6-A082601D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273503919"/>
        <c:axId val="637062399"/>
      </c:barChart>
      <c:catAx>
        <c:axId val="2735039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62399"/>
        <c:crosses val="autoZero"/>
        <c:auto val="1"/>
        <c:lblAlgn val="ctr"/>
        <c:lblOffset val="100"/>
        <c:noMultiLvlLbl val="0"/>
      </c:catAx>
      <c:valAx>
        <c:axId val="6370623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" sourceLinked="1"/>
        <c:majorTickMark val="none"/>
        <c:minorTickMark val="none"/>
        <c:tickLblPos val="nextTo"/>
        <c:crossAx val="27350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Completers of Individual Disciplines (All 3 Races)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Stats!$P$35</c:f>
              <c:strCache>
                <c:ptCount val="1"/>
                <c:pt idx="0">
                  <c:v>Road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Stats!$Q$34:$S$34</c:f>
              <c:strCache>
                <c:ptCount val="3"/>
                <c:pt idx="0">
                  <c:v>Completers Men</c:v>
                </c:pt>
                <c:pt idx="1">
                  <c:v>Completers Women</c:v>
                </c:pt>
                <c:pt idx="2">
                  <c:v>Total</c:v>
                </c:pt>
              </c:strCache>
            </c:strRef>
          </c:cat>
          <c:val>
            <c:numRef>
              <c:f>Stats!$Q$35:$S$35</c:f>
              <c:numCache>
                <c:formatCode>General</c:formatCode>
                <c:ptCount val="3"/>
                <c:pt idx="0">
                  <c:v>18</c:v>
                </c:pt>
                <c:pt idx="1">
                  <c:v>10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B6-4E15-B9D7-F66D33ACC786}"/>
            </c:ext>
          </c:extLst>
        </c:ser>
        <c:ser>
          <c:idx val="1"/>
          <c:order val="1"/>
          <c:tx>
            <c:strRef>
              <c:f>Stats!$P$36</c:f>
              <c:strCache>
                <c:ptCount val="1"/>
                <c:pt idx="0">
                  <c:v>Fell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Stats!$Q$36:$S$36</c:f>
              <c:numCache>
                <c:formatCode>General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B6-4E15-B9D7-F66D33ACC786}"/>
            </c:ext>
          </c:extLst>
        </c:ser>
        <c:ser>
          <c:idx val="2"/>
          <c:order val="2"/>
          <c:tx>
            <c:strRef>
              <c:f>Stats!$P$37</c:f>
              <c:strCache>
                <c:ptCount val="1"/>
                <c:pt idx="0">
                  <c:v>Trail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Stats!$Q$37:$S$37</c:f>
              <c:numCache>
                <c:formatCode>General</c:formatCode>
                <c:ptCount val="3"/>
                <c:pt idx="0">
                  <c:v>16</c:v>
                </c:pt>
                <c:pt idx="1">
                  <c:v>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B6-4E15-B9D7-F66D33ACC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12866463"/>
        <c:axId val="637052479"/>
      </c:barChart>
      <c:catAx>
        <c:axId val="7128664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52479"/>
        <c:crosses val="autoZero"/>
        <c:auto val="1"/>
        <c:lblAlgn val="ctr"/>
        <c:lblOffset val="100"/>
        <c:noMultiLvlLbl val="0"/>
      </c:catAx>
      <c:valAx>
        <c:axId val="6370524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86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Number of Participants</a:t>
            </a:r>
            <a:r>
              <a:rPr lang="en-GB" baseline="0"/>
              <a:t> M/W</a:t>
            </a:r>
            <a:endParaRPr lang="en-GB"/>
          </a:p>
        </c:rich>
      </c:tx>
      <c:layout>
        <c:manualLayout>
          <c:xMode val="edge"/>
          <c:yMode val="edge"/>
          <c:x val="0.30466853278755951"/>
          <c:y val="2.4092414327872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Stats!$C$2</c:f>
              <c:strCache>
                <c:ptCount val="1"/>
                <c:pt idx="0">
                  <c:v>No of Women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cat>
          <c:val>
            <c:numRef>
              <c:f>Stats!$C$3:$C$14</c:f>
              <c:numCache>
                <c:formatCode>General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16</c:v>
                </c:pt>
                <c:pt idx="3">
                  <c:v>17</c:v>
                </c:pt>
                <c:pt idx="4">
                  <c:v>14</c:v>
                </c:pt>
                <c:pt idx="5">
                  <c:v>21</c:v>
                </c:pt>
                <c:pt idx="6">
                  <c:v>16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5-4514-A647-77B3B863245E}"/>
            </c:ext>
          </c:extLst>
        </c:ser>
        <c:ser>
          <c:idx val="1"/>
          <c:order val="1"/>
          <c:tx>
            <c:strRef>
              <c:f>Stats!$D$2</c:f>
              <c:strCache>
                <c:ptCount val="1"/>
                <c:pt idx="0">
                  <c:v>No of Men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Stats!$B$3:$B$14</c:f>
              <c:strCache>
                <c:ptCount val="12"/>
                <c:pt idx="0">
                  <c:v>Buxton Parkrun</c:v>
                </c:pt>
                <c:pt idx="1">
                  <c:v>Screwfix 6</c:v>
                </c:pt>
                <c:pt idx="2">
                  <c:v>Humper Mile</c:v>
                </c:pt>
                <c:pt idx="3">
                  <c:v>Buxworth 5</c:v>
                </c:pt>
                <c:pt idx="4">
                  <c:v>Stairway to Heaven</c:v>
                </c:pt>
                <c:pt idx="5">
                  <c:v>Shire Hill Trail Race</c:v>
                </c:pt>
                <c:pt idx="6">
                  <c:v>Reindeer 10</c:v>
                </c:pt>
                <c:pt idx="7">
                  <c:v>Hope Valley Round</c:v>
                </c:pt>
                <c:pt idx="8">
                  <c:v>Crowden Horseshoe</c:v>
                </c:pt>
                <c:pt idx="9">
                  <c:v>Shittern Saunter</c:v>
                </c:pt>
                <c:pt idx="10">
                  <c:v>The Royal Runaround*</c:v>
                </c:pt>
                <c:pt idx="11">
                  <c:v>New Glossop Fell Race</c:v>
                </c:pt>
              </c:strCache>
            </c:strRef>
          </c:cat>
          <c:val>
            <c:numRef>
              <c:f>Stats!$D$3:$D$14</c:f>
              <c:numCache>
                <c:formatCode>General</c:formatCode>
                <c:ptCount val="12"/>
                <c:pt idx="0">
                  <c:v>19</c:v>
                </c:pt>
                <c:pt idx="1">
                  <c:v>39</c:v>
                </c:pt>
                <c:pt idx="2">
                  <c:v>31</c:v>
                </c:pt>
                <c:pt idx="3">
                  <c:v>35</c:v>
                </c:pt>
                <c:pt idx="4">
                  <c:v>19</c:v>
                </c:pt>
                <c:pt idx="5">
                  <c:v>39</c:v>
                </c:pt>
                <c:pt idx="6">
                  <c:v>22</c:v>
                </c:pt>
                <c:pt idx="7">
                  <c:v>30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5-4514-A647-77B3B863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32295039"/>
        <c:axId val="436965631"/>
      </c:barChart>
      <c:catAx>
        <c:axId val="4322950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65631"/>
        <c:crosses val="autoZero"/>
        <c:auto val="1"/>
        <c:lblAlgn val="ctr"/>
        <c:lblOffset val="100"/>
        <c:noMultiLvlLbl val="0"/>
      </c:catAx>
      <c:valAx>
        <c:axId val="43696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29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183689</xdr:colOff>
      <xdr:row>16</xdr:row>
      <xdr:rowOff>112682</xdr:rowOff>
    </xdr:from>
    <xdr:to>
      <xdr:col>5</xdr:col>
      <xdr:colOff>322350</xdr:colOff>
      <xdr:row>35</xdr:row>
      <xdr:rowOff>15817</xdr:rowOff>
    </xdr:to>
    <xdr:graphicFrame macro="">
      <xdr:nvGraphicFramePr>
        <xdr:cNvPr id="115" name="Chart 114">
          <a:extLst>
            <a:ext uri="{FF2B5EF4-FFF2-40B4-BE49-F238E27FC236}">
              <a16:creationId xmlns:a16="http://schemas.microsoft.com/office/drawing/2014/main" id="{B58744F9-F099-453D-BAD0-AAAC1E1BC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70312</xdr:colOff>
      <xdr:row>55</xdr:row>
      <xdr:rowOff>120649</xdr:rowOff>
    </xdr:from>
    <xdr:to>
      <xdr:col>8</xdr:col>
      <xdr:colOff>25400</xdr:colOff>
      <xdr:row>78</xdr:row>
      <xdr:rowOff>12700</xdr:rowOff>
    </xdr:to>
    <xdr:graphicFrame macro="">
      <xdr:nvGraphicFramePr>
        <xdr:cNvPr id="116" name="Chart 115">
          <a:extLst>
            <a:ext uri="{FF2B5EF4-FFF2-40B4-BE49-F238E27FC236}">
              <a16:creationId xmlns:a16="http://schemas.microsoft.com/office/drawing/2014/main" id="{EA655B09-2F24-442C-A3DE-CED6ED30B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38</xdr:row>
      <xdr:rowOff>101601</xdr:rowOff>
    </xdr:from>
    <xdr:to>
      <xdr:col>14</xdr:col>
      <xdr:colOff>417485</xdr:colOff>
      <xdr:row>56</xdr:row>
      <xdr:rowOff>17203</xdr:rowOff>
    </xdr:to>
    <xdr:graphicFrame macro="">
      <xdr:nvGraphicFramePr>
        <xdr:cNvPr id="117" name="Chart 116">
          <a:extLst>
            <a:ext uri="{FF2B5EF4-FFF2-40B4-BE49-F238E27FC236}">
              <a16:creationId xmlns:a16="http://schemas.microsoft.com/office/drawing/2014/main" id="{D01D7E34-859D-40BD-9C2E-84AF4F2C8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379729</xdr:colOff>
      <xdr:row>33</xdr:row>
      <xdr:rowOff>176991</xdr:rowOff>
    </xdr:from>
    <xdr:to>
      <xdr:col>10</xdr:col>
      <xdr:colOff>723900</xdr:colOff>
      <xdr:row>52</xdr:row>
      <xdr:rowOff>102175</xdr:rowOff>
    </xdr:to>
    <xdr:graphicFrame macro="">
      <xdr:nvGraphicFramePr>
        <xdr:cNvPr id="118" name="Chart 117">
          <a:extLst>
            <a:ext uri="{FF2B5EF4-FFF2-40B4-BE49-F238E27FC236}">
              <a16:creationId xmlns:a16="http://schemas.microsoft.com/office/drawing/2014/main" id="{7316157D-F99C-4DAD-806F-FD3871647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40</xdr:row>
      <xdr:rowOff>45720</xdr:rowOff>
    </xdr:from>
    <xdr:to>
      <xdr:col>4</xdr:col>
      <xdr:colOff>714895</xdr:colOff>
      <xdr:row>54</xdr:row>
      <xdr:rowOff>112222</xdr:rowOff>
    </xdr:to>
    <xdr:graphicFrame macro="">
      <xdr:nvGraphicFramePr>
        <xdr:cNvPr id="119" name="Chart 118">
          <a:extLst>
            <a:ext uri="{FF2B5EF4-FFF2-40B4-BE49-F238E27FC236}">
              <a16:creationId xmlns:a16="http://schemas.microsoft.com/office/drawing/2014/main" id="{7B2CFEEE-E125-4AAA-B8E7-3224FD8DE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660401</xdr:colOff>
      <xdr:row>41</xdr:row>
      <xdr:rowOff>109796</xdr:rowOff>
    </xdr:from>
    <xdr:to>
      <xdr:col>13</xdr:col>
      <xdr:colOff>329623</xdr:colOff>
      <xdr:row>60</xdr:row>
      <xdr:rowOff>22515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A80AE180-ACE5-425A-94D0-0E7279D4A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273049</xdr:colOff>
      <xdr:row>1</xdr:row>
      <xdr:rowOff>83936</xdr:rowOff>
    </xdr:from>
    <xdr:to>
      <xdr:col>14</xdr:col>
      <xdr:colOff>292330</xdr:colOff>
      <xdr:row>16</xdr:row>
      <xdr:rowOff>6350</xdr:rowOff>
    </xdr:to>
    <xdr:graphicFrame macro="">
      <xdr:nvGraphicFramePr>
        <xdr:cNvPr id="121" name="Chart 120">
          <a:extLst>
            <a:ext uri="{FF2B5EF4-FFF2-40B4-BE49-F238E27FC236}">
              <a16:creationId xmlns:a16="http://schemas.microsoft.com/office/drawing/2014/main" id="{4B538512-03A3-44AD-A7F3-C478C91ED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555914</xdr:colOff>
      <xdr:row>1</xdr:row>
      <xdr:rowOff>132655</xdr:rowOff>
    </xdr:from>
    <xdr:to>
      <xdr:col>22</xdr:col>
      <xdr:colOff>254000</xdr:colOff>
      <xdr:row>24</xdr:row>
      <xdr:rowOff>114300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377DE0B8-C70E-4BDB-B755-ADC665E1D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nospecincemea-my.sharepoint.com/personal/ian_crutchley_innospecinc_com/Documents/Documents/Personal/GDH%20Reports/GDH%20Virtual%20Champs%202023/GDH%202023%20Champs%20Table_November.xlsx" TargetMode="External"/><Relationship Id="rId1" Type="http://schemas.openxmlformats.org/officeDocument/2006/relationships/externalLinkPath" Target="https://innospecincemea-my.sharepoint.com/personal/ian_crutchley_innospecinc_com/Documents/Documents/Personal/GDH%20Reports/GDH%20Virtual%20Champs%202023/GDH%202023%20Champs%20Table_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GDH Champs Overall"/>
      <sheetName val="2023 GDH Champs Road"/>
      <sheetName val="2023 GDH Champs Trail"/>
      <sheetName val="2023 GDH Champs Fell"/>
      <sheetName val="Leader Table"/>
      <sheetName val="Age Grade"/>
      <sheetName val="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No of Female</v>
          </cell>
          <cell r="C2" t="str">
            <v>No of Male</v>
          </cell>
        </row>
        <row r="3">
          <cell r="A3" t="str">
            <v>Buxton 4</v>
          </cell>
          <cell r="B3">
            <v>12</v>
          </cell>
          <cell r="C3">
            <v>25</v>
          </cell>
          <cell r="D3">
            <v>0.79269675925925931</v>
          </cell>
          <cell r="E3">
            <v>148</v>
          </cell>
          <cell r="F3">
            <v>11100</v>
          </cell>
          <cell r="H3">
            <v>5.3490990990990991E-3</v>
          </cell>
        </row>
        <row r="4">
          <cell r="A4" t="str">
            <v>Gamesley 5K</v>
          </cell>
          <cell r="B4">
            <v>23</v>
          </cell>
          <cell r="C4">
            <v>38</v>
          </cell>
          <cell r="D4">
            <v>1.0291087962962964</v>
          </cell>
          <cell r="E4">
            <v>189.1</v>
          </cell>
          <cell r="F4">
            <v>10370</v>
          </cell>
          <cell r="H4">
            <v>5.453463775780011E-3</v>
          </cell>
        </row>
        <row r="5">
          <cell r="A5" t="str">
            <v>Tunnel &amp; Back</v>
          </cell>
          <cell r="B5">
            <v>18</v>
          </cell>
          <cell r="C5">
            <v>29</v>
          </cell>
          <cell r="D5">
            <v>3.77537037037037</v>
          </cell>
          <cell r="E5">
            <v>615.69999999999993</v>
          </cell>
          <cell r="F5">
            <v>21620</v>
          </cell>
          <cell r="H5">
            <v>6.1244653781603597E-3</v>
          </cell>
        </row>
        <row r="6">
          <cell r="A6" t="str">
            <v>Triple Trifecta</v>
          </cell>
          <cell r="B6">
            <v>14</v>
          </cell>
          <cell r="C6">
            <v>30</v>
          </cell>
          <cell r="D6">
            <v>1.6850925925925926</v>
          </cell>
          <cell r="E6">
            <v>272.8</v>
          </cell>
          <cell r="F6">
            <v>57200</v>
          </cell>
          <cell r="H6">
            <v>6.1858504398826968E-3</v>
          </cell>
        </row>
        <row r="7">
          <cell r="A7" t="str">
            <v>The Flags</v>
          </cell>
          <cell r="B7">
            <v>7</v>
          </cell>
          <cell r="C7">
            <v>14</v>
          </cell>
          <cell r="D7">
            <v>0.6584606481481482</v>
          </cell>
          <cell r="E7">
            <v>105</v>
          </cell>
          <cell r="F7">
            <v>4200</v>
          </cell>
          <cell r="H7">
            <v>6.2500000000000003E-3</v>
          </cell>
        </row>
        <row r="8">
          <cell r="A8" t="str">
            <v>Langsett Loop</v>
          </cell>
          <cell r="B8">
            <v>13</v>
          </cell>
          <cell r="C8">
            <v>26</v>
          </cell>
          <cell r="D8">
            <v>1.2435879629629629</v>
          </cell>
          <cell r="E8">
            <v>195</v>
          </cell>
          <cell r="F8">
            <v>26520</v>
          </cell>
          <cell r="H8">
            <v>6.3568376068376068E-3</v>
          </cell>
        </row>
        <row r="9">
          <cell r="A9" t="str">
            <v>Marple 10K</v>
          </cell>
          <cell r="B9">
            <v>12</v>
          </cell>
          <cell r="C9">
            <v>27</v>
          </cell>
          <cell r="D9">
            <v>1.6123726851851854</v>
          </cell>
          <cell r="E9">
            <v>241.8</v>
          </cell>
          <cell r="F9">
            <v>25350</v>
          </cell>
          <cell r="H9">
            <v>6.677350427350427E-3</v>
          </cell>
        </row>
        <row r="10">
          <cell r="A10" t="str">
            <v>The Uphill Mile</v>
          </cell>
          <cell r="B10">
            <v>15</v>
          </cell>
          <cell r="C10">
            <v>25</v>
          </cell>
          <cell r="D10">
            <v>0.28304398148148152</v>
          </cell>
          <cell r="E10">
            <v>40</v>
          </cell>
          <cell r="F10">
            <v>15000</v>
          </cell>
          <cell r="H10">
            <v>7.0312500000000002E-3</v>
          </cell>
        </row>
        <row r="11">
          <cell r="A11" t="str">
            <v>Women Only Fell Race</v>
          </cell>
          <cell r="B11">
            <v>15</v>
          </cell>
          <cell r="C11">
            <v>25</v>
          </cell>
          <cell r="D11">
            <v>1.3929398148148149</v>
          </cell>
          <cell r="E11">
            <v>160</v>
          </cell>
          <cell r="F11">
            <v>36000</v>
          </cell>
          <cell r="H11">
            <v>8.7239583333333336E-3</v>
          </cell>
        </row>
        <row r="12">
          <cell r="A12" t="str">
            <v>Kinder Downfall</v>
          </cell>
          <cell r="B12">
            <v>21</v>
          </cell>
          <cell r="C12">
            <v>33</v>
          </cell>
          <cell r="D12">
            <v>4.5796296296296299</v>
          </cell>
          <cell r="E12">
            <v>523.79999999999995</v>
          </cell>
          <cell r="F12">
            <v>108000</v>
          </cell>
          <cell r="H12">
            <v>8.7501590938017064E-3</v>
          </cell>
        </row>
        <row r="13">
          <cell r="A13" t="str">
            <v>Multiterrain Ultra*</v>
          </cell>
          <cell r="B13">
            <v>8</v>
          </cell>
          <cell r="C13">
            <v>20</v>
          </cell>
          <cell r="D13">
            <v>7.8506944444444438</v>
          </cell>
          <cell r="E13">
            <v>840</v>
          </cell>
          <cell r="F13">
            <v>154000</v>
          </cell>
          <cell r="H13">
            <v>9.3377976190476188E-3</v>
          </cell>
        </row>
        <row r="14">
          <cell r="A14" t="str">
            <v>Tintwistle 3 Trigs</v>
          </cell>
          <cell r="B14">
            <v>11</v>
          </cell>
          <cell r="C14">
            <v>20</v>
          </cell>
          <cell r="D14">
            <v>4.4692129629629624</v>
          </cell>
          <cell r="E14">
            <v>434</v>
          </cell>
          <cell r="F14">
            <v>80600</v>
          </cell>
          <cell r="H14">
            <v>1.0296658986175116E-2</v>
          </cell>
        </row>
        <row r="18">
          <cell r="B18" t="str">
            <v>No Of Participants</v>
          </cell>
          <cell r="C18" t="str">
            <v>No of Qualifiers</v>
          </cell>
        </row>
        <row r="19">
          <cell r="A19" t="str">
            <v>F Senior</v>
          </cell>
          <cell r="B19">
            <v>5</v>
          </cell>
          <cell r="C19">
            <v>2</v>
          </cell>
          <cell r="D19">
            <v>40</v>
          </cell>
        </row>
        <row r="20">
          <cell r="A20" t="str">
            <v>F40</v>
          </cell>
          <cell r="B20">
            <v>8</v>
          </cell>
          <cell r="C20">
            <v>6</v>
          </cell>
          <cell r="D20">
            <v>75</v>
          </cell>
        </row>
        <row r="21">
          <cell r="A21" t="str">
            <v>F50</v>
          </cell>
          <cell r="B21">
            <v>13</v>
          </cell>
          <cell r="C21">
            <v>3</v>
          </cell>
          <cell r="D21">
            <v>23.076923076923077</v>
          </cell>
        </row>
        <row r="22">
          <cell r="A22" t="str">
            <v>F60</v>
          </cell>
          <cell r="B22">
            <v>2</v>
          </cell>
          <cell r="C22">
            <v>2</v>
          </cell>
          <cell r="D22">
            <v>100</v>
          </cell>
        </row>
        <row r="23">
          <cell r="A23" t="str">
            <v>F70</v>
          </cell>
          <cell r="B23">
            <v>1</v>
          </cell>
          <cell r="C23">
            <v>1</v>
          </cell>
          <cell r="D23">
            <v>100</v>
          </cell>
        </row>
        <row r="24">
          <cell r="A24" t="str">
            <v>Female Total</v>
          </cell>
          <cell r="D24">
            <v>48.275862068965516</v>
          </cell>
        </row>
        <row r="25">
          <cell r="A25" t="str">
            <v>M Junior</v>
          </cell>
          <cell r="B25">
            <v>1</v>
          </cell>
          <cell r="C25">
            <v>1</v>
          </cell>
          <cell r="D25">
            <v>100</v>
          </cell>
        </row>
        <row r="26">
          <cell r="A26" t="str">
            <v>M Senior</v>
          </cell>
          <cell r="B26">
            <v>14</v>
          </cell>
          <cell r="C26">
            <v>4</v>
          </cell>
          <cell r="D26">
            <v>28.571428571428569</v>
          </cell>
        </row>
        <row r="27">
          <cell r="A27" t="str">
            <v>M40</v>
          </cell>
          <cell r="B27">
            <v>19</v>
          </cell>
          <cell r="C27">
            <v>9</v>
          </cell>
          <cell r="D27">
            <v>47.368421052631575</v>
          </cell>
        </row>
        <row r="28">
          <cell r="A28" t="str">
            <v>M50</v>
          </cell>
          <cell r="B28">
            <v>7</v>
          </cell>
          <cell r="C28">
            <v>4</v>
          </cell>
          <cell r="D28">
            <v>57.142857142857139</v>
          </cell>
        </row>
        <row r="29">
          <cell r="A29" t="str">
            <v>M60</v>
          </cell>
          <cell r="B29">
            <v>6</v>
          </cell>
          <cell r="C29">
            <v>5</v>
          </cell>
          <cell r="D29">
            <v>83.333333333333343</v>
          </cell>
        </row>
        <row r="30">
          <cell r="A30" t="str">
            <v>M70</v>
          </cell>
          <cell r="B30">
            <v>2</v>
          </cell>
          <cell r="C30">
            <v>2</v>
          </cell>
          <cell r="D30">
            <v>100</v>
          </cell>
        </row>
        <row r="31">
          <cell r="A31" t="str">
            <v>Male Total</v>
          </cell>
          <cell r="D31">
            <v>51.020408163265309</v>
          </cell>
        </row>
        <row r="35">
          <cell r="B35" t="str">
            <v>Completers Men</v>
          </cell>
          <cell r="C35" t="str">
            <v>Completers Women</v>
          </cell>
          <cell r="D35" t="str">
            <v>Total</v>
          </cell>
        </row>
        <row r="36">
          <cell r="A36" t="str">
            <v>Road</v>
          </cell>
          <cell r="B36">
            <v>18</v>
          </cell>
          <cell r="C36">
            <v>9</v>
          </cell>
          <cell r="D36">
            <v>27</v>
          </cell>
        </row>
        <row r="37">
          <cell r="A37" t="str">
            <v>Fell</v>
          </cell>
          <cell r="B37">
            <v>15</v>
          </cell>
          <cell r="C37">
            <v>9</v>
          </cell>
          <cell r="D37">
            <v>24</v>
          </cell>
        </row>
        <row r="38">
          <cell r="A38" t="str">
            <v>Trail</v>
          </cell>
          <cell r="B38">
            <v>19</v>
          </cell>
          <cell r="C38">
            <v>10</v>
          </cell>
          <cell r="D38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hyperlink" Target="https://runbundle.com/tools/age-grading-calculator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CDE7-7429-4185-BAE5-11FF39E9077C}">
  <sheetPr>
    <pageSetUpPr fitToPage="1"/>
  </sheetPr>
  <dimension ref="A1:AE90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60" sqref="A60:XFD60"/>
    </sheetView>
  </sheetViews>
  <sheetFormatPr defaultRowHeight="14.5" x14ac:dyDescent="0.35"/>
  <cols>
    <col min="1" max="1" width="17" customWidth="1"/>
    <col min="2" max="2" width="10" bestFit="1" customWidth="1"/>
    <col min="3" max="3" width="12" style="2" bestFit="1" customWidth="1"/>
    <col min="4" max="5" width="10.1796875" style="1" customWidth="1"/>
    <col min="6" max="6" width="14.453125" style="1" customWidth="1"/>
    <col min="7" max="7" width="18.1796875" style="1" bestFit="1" customWidth="1"/>
    <col min="8" max="8" width="9.90625" style="1" customWidth="1"/>
    <col min="9" max="9" width="8.90625" style="1" customWidth="1"/>
    <col min="10" max="10" width="9.90625" style="1" customWidth="1"/>
    <col min="11" max="11" width="8.90625" style="1" customWidth="1"/>
    <col min="12" max="12" width="9.90625" style="1" customWidth="1"/>
    <col min="13" max="13" width="8.90625" style="1" customWidth="1"/>
    <col min="14" max="14" width="9.90625" style="1" customWidth="1"/>
    <col min="15" max="15" width="10.08984375" style="1" customWidth="1"/>
    <col min="16" max="16" width="9.90625" style="1" customWidth="1"/>
    <col min="17" max="17" width="8.90625" style="1" customWidth="1"/>
    <col min="18" max="18" width="9.90625" style="1" customWidth="1"/>
    <col min="19" max="19" width="8.90625" style="1" customWidth="1"/>
    <col min="20" max="20" width="9.90625" style="1" customWidth="1"/>
    <col min="21" max="21" width="8.90625" style="1" customWidth="1"/>
    <col min="22" max="22" width="9.90625" style="1" customWidth="1"/>
    <col min="23" max="23" width="8.90625" style="1" customWidth="1"/>
    <col min="24" max="24" width="9.90625" style="1" customWidth="1"/>
    <col min="25" max="25" width="8.90625" style="1" customWidth="1"/>
    <col min="26" max="28" width="8.90625" style="1"/>
    <col min="29" max="31" width="8.90625" style="2"/>
  </cols>
  <sheetData>
    <row r="1" spans="1:31" ht="15" customHeight="1" x14ac:dyDescent="0.35">
      <c r="A1" s="142" t="s">
        <v>35</v>
      </c>
      <c r="B1" s="143"/>
      <c r="C1" s="143"/>
      <c r="D1" s="143"/>
      <c r="E1" s="143"/>
      <c r="F1" s="143"/>
      <c r="G1" s="144"/>
      <c r="H1" s="140" t="s">
        <v>14</v>
      </c>
      <c r="I1" s="137"/>
      <c r="J1" s="137" t="s">
        <v>16</v>
      </c>
      <c r="K1" s="137"/>
      <c r="L1" s="141" t="s">
        <v>16</v>
      </c>
      <c r="M1" s="141"/>
      <c r="N1" s="137" t="s">
        <v>14</v>
      </c>
      <c r="O1" s="137"/>
      <c r="P1" s="137" t="s">
        <v>15</v>
      </c>
      <c r="Q1" s="137"/>
      <c r="R1" s="137" t="s">
        <v>17</v>
      </c>
      <c r="S1" s="137"/>
      <c r="T1" s="137" t="s">
        <v>15</v>
      </c>
      <c r="U1" s="137"/>
      <c r="V1" s="137" t="s">
        <v>16</v>
      </c>
      <c r="W1" s="137"/>
      <c r="X1" s="137" t="s">
        <v>14</v>
      </c>
      <c r="Y1" s="137"/>
      <c r="Z1" s="137" t="s">
        <v>15</v>
      </c>
      <c r="AA1" s="137"/>
      <c r="AB1" s="137" t="s">
        <v>18</v>
      </c>
      <c r="AC1" s="137"/>
      <c r="AD1" s="138" t="s">
        <v>18</v>
      </c>
      <c r="AE1" s="139"/>
    </row>
    <row r="2" spans="1:31" ht="35.4" customHeight="1" thickBot="1" x14ac:dyDescent="0.4">
      <c r="A2" s="145"/>
      <c r="B2" s="146"/>
      <c r="C2" s="146"/>
      <c r="D2" s="146"/>
      <c r="E2" s="146"/>
      <c r="F2" s="146"/>
      <c r="G2" s="147"/>
      <c r="H2" s="135" t="s">
        <v>39</v>
      </c>
      <c r="I2" s="133"/>
      <c r="J2" s="133" t="s">
        <v>36</v>
      </c>
      <c r="K2" s="133"/>
      <c r="L2" s="133" t="s">
        <v>37</v>
      </c>
      <c r="M2" s="133"/>
      <c r="N2" s="133" t="s">
        <v>40</v>
      </c>
      <c r="O2" s="133"/>
      <c r="P2" s="133" t="s">
        <v>32</v>
      </c>
      <c r="Q2" s="133"/>
      <c r="R2" s="133" t="s">
        <v>42</v>
      </c>
      <c r="S2" s="133"/>
      <c r="T2" s="133" t="s">
        <v>33</v>
      </c>
      <c r="U2" s="133"/>
      <c r="V2" s="133" t="s">
        <v>38</v>
      </c>
      <c r="W2" s="133"/>
      <c r="X2" s="136" t="s">
        <v>41</v>
      </c>
      <c r="Y2" s="136"/>
      <c r="Z2" s="133" t="s">
        <v>34</v>
      </c>
      <c r="AA2" s="133"/>
      <c r="AB2" s="133" t="s">
        <v>43</v>
      </c>
      <c r="AC2" s="133"/>
      <c r="AD2" s="133" t="s">
        <v>44</v>
      </c>
      <c r="AE2" s="134"/>
    </row>
    <row r="3" spans="1:31" ht="32.75" customHeight="1" thickBot="1" x14ac:dyDescent="0.4">
      <c r="A3" s="3" t="s">
        <v>1</v>
      </c>
      <c r="B3" s="4" t="s">
        <v>3</v>
      </c>
      <c r="C3" s="5" t="s">
        <v>4</v>
      </c>
      <c r="D3" s="5" t="s">
        <v>2</v>
      </c>
      <c r="E3" s="5" t="s">
        <v>19</v>
      </c>
      <c r="F3" s="5" t="s">
        <v>26</v>
      </c>
      <c r="G3" s="6" t="s">
        <v>20</v>
      </c>
      <c r="H3" s="22" t="s">
        <v>12</v>
      </c>
      <c r="I3" s="5" t="s">
        <v>13</v>
      </c>
      <c r="J3" s="5" t="s">
        <v>12</v>
      </c>
      <c r="K3" s="5" t="s">
        <v>13</v>
      </c>
      <c r="L3" s="5" t="s">
        <v>12</v>
      </c>
      <c r="M3" s="5" t="s">
        <v>13</v>
      </c>
      <c r="N3" s="5" t="s">
        <v>12</v>
      </c>
      <c r="O3" s="5" t="s">
        <v>13</v>
      </c>
      <c r="P3" s="5" t="s">
        <v>12</v>
      </c>
      <c r="Q3" s="5" t="s">
        <v>13</v>
      </c>
      <c r="R3" s="5" t="s">
        <v>12</v>
      </c>
      <c r="S3" s="5" t="s">
        <v>13</v>
      </c>
      <c r="T3" s="5" t="s">
        <v>12</v>
      </c>
      <c r="U3" s="5" t="s">
        <v>13</v>
      </c>
      <c r="V3" s="5" t="s">
        <v>12</v>
      </c>
      <c r="W3" s="5" t="s">
        <v>13</v>
      </c>
      <c r="X3" s="5" t="s">
        <v>12</v>
      </c>
      <c r="Y3" s="5" t="s">
        <v>13</v>
      </c>
      <c r="Z3" s="5" t="s">
        <v>12</v>
      </c>
      <c r="AA3" s="5" t="s">
        <v>13</v>
      </c>
      <c r="AB3" s="5" t="s">
        <v>12</v>
      </c>
      <c r="AC3" s="5" t="s">
        <v>13</v>
      </c>
      <c r="AD3" s="5" t="s">
        <v>12</v>
      </c>
      <c r="AE3" s="6" t="s">
        <v>13</v>
      </c>
    </row>
    <row r="4" spans="1:31" x14ac:dyDescent="0.35">
      <c r="A4" s="58" t="s">
        <v>93</v>
      </c>
      <c r="B4" s="59" t="s">
        <v>29</v>
      </c>
      <c r="C4" s="60">
        <v>1</v>
      </c>
      <c r="D4" s="61">
        <f>SUM(H4,J4,L4,N4,P4,R4,T4,V4,X4,Z4,AB4,AD4)</f>
        <v>358</v>
      </c>
      <c r="E4" s="62">
        <f>SUM(I4+K4+M4+O4+Q4+S4+U4+W4+Y4+AA4+AC4+AE4)</f>
        <v>0.94805555555555576</v>
      </c>
      <c r="F4" s="63">
        <f>COUNT(H4,J4,L4,N4,P4,R4,T4,V4,X4,Z4)</f>
        <v>10</v>
      </c>
      <c r="G4" s="64">
        <f>COUNT(AB4, AD4)</f>
        <v>2</v>
      </c>
      <c r="H4" s="65">
        <v>30</v>
      </c>
      <c r="I4" s="66">
        <v>1.6886574074074075E-2</v>
      </c>
      <c r="J4" s="67">
        <v>30</v>
      </c>
      <c r="K4" s="68">
        <v>0.16038194444444445</v>
      </c>
      <c r="L4" s="67">
        <v>29</v>
      </c>
      <c r="M4" s="68">
        <v>2.8159722222222221E-2</v>
      </c>
      <c r="N4" s="67">
        <v>30</v>
      </c>
      <c r="O4" s="68">
        <v>2.4039351851851853E-2</v>
      </c>
      <c r="P4" s="67">
        <v>30</v>
      </c>
      <c r="Q4" s="68">
        <v>0.19325231481481481</v>
      </c>
      <c r="R4" s="67">
        <v>30</v>
      </c>
      <c r="S4" s="68">
        <v>0.24746527777777777</v>
      </c>
      <c r="T4" s="67">
        <v>30</v>
      </c>
      <c r="U4" s="68">
        <v>7.4502314814814813E-2</v>
      </c>
      <c r="V4" s="67">
        <v>30</v>
      </c>
      <c r="W4" s="68">
        <v>6.0555555555555557E-2</v>
      </c>
      <c r="X4" s="67">
        <v>29</v>
      </c>
      <c r="Y4" s="68">
        <v>6.9201388888888896E-2</v>
      </c>
      <c r="Z4" s="67">
        <v>30</v>
      </c>
      <c r="AA4" s="68">
        <v>5.3831018518518521E-2</v>
      </c>
      <c r="AB4" s="67">
        <v>30</v>
      </c>
      <c r="AC4" s="66">
        <v>6.6898148148148151E-3</v>
      </c>
      <c r="AD4" s="60">
        <v>30</v>
      </c>
      <c r="AE4" s="75">
        <v>1.3090277777777777E-2</v>
      </c>
    </row>
    <row r="5" spans="1:31" x14ac:dyDescent="0.35">
      <c r="A5" s="28" t="s">
        <v>98</v>
      </c>
      <c r="B5" s="29" t="s">
        <v>29</v>
      </c>
      <c r="C5" s="33">
        <v>2</v>
      </c>
      <c r="D5" s="56">
        <f>SUM(H5,J5,L5,N5,P5,R5,T5,V5,X5,Z5,AB5,AD5)</f>
        <v>229</v>
      </c>
      <c r="E5" s="39">
        <f>SUM(I5+K5+M5+O5+Q5+S5+U5+W5+Y5+AA5+AC5+AE5)</f>
        <v>1.0479513888888887</v>
      </c>
      <c r="F5" s="38">
        <f>COUNT(H5,J5,L5,N5,P5,R5,T5,V5,X5,Z5)</f>
        <v>8</v>
      </c>
      <c r="G5" s="57">
        <f>COUNT(AB5, AD5)</f>
        <v>0</v>
      </c>
      <c r="H5" s="53">
        <v>27</v>
      </c>
      <c r="I5" s="34">
        <v>2.2604166666666665E-2</v>
      </c>
      <c r="J5" s="30">
        <v>28</v>
      </c>
      <c r="K5" s="32">
        <v>0.18486111111111111</v>
      </c>
      <c r="L5" s="30">
        <v>30</v>
      </c>
      <c r="M5" s="32">
        <v>2.7835648148148148E-2</v>
      </c>
      <c r="N5" s="30">
        <v>28</v>
      </c>
      <c r="O5" s="32">
        <v>3.2384259259259258E-2</v>
      </c>
      <c r="P5" s="30">
        <v>29</v>
      </c>
      <c r="Q5" s="32">
        <v>0.27891203703703704</v>
      </c>
      <c r="R5" s="30">
        <v>29</v>
      </c>
      <c r="S5" s="32">
        <v>0.36282407407407408</v>
      </c>
      <c r="T5" s="30">
        <v>29</v>
      </c>
      <c r="U5" s="32">
        <v>7.6736111111111116E-2</v>
      </c>
      <c r="V5" s="30">
        <v>29</v>
      </c>
      <c r="W5" s="32">
        <v>6.1793981481481484E-2</v>
      </c>
      <c r="X5" s="30"/>
      <c r="Y5" s="32"/>
      <c r="Z5" s="30"/>
      <c r="AA5" s="30"/>
      <c r="AB5" s="30"/>
      <c r="AC5" s="34"/>
      <c r="AD5" s="33"/>
      <c r="AE5" s="111"/>
    </row>
    <row r="6" spans="1:31" x14ac:dyDescent="0.35">
      <c r="A6" s="121" t="s">
        <v>99</v>
      </c>
      <c r="B6" s="122" t="s">
        <v>29</v>
      </c>
      <c r="C6" s="123">
        <v>3</v>
      </c>
      <c r="D6" s="218">
        <f>SUM(H6,J6,L6,N6,P6,R6,T6,V6,X6,Z6,AB6,AD6)</f>
        <v>174</v>
      </c>
      <c r="E6" s="215">
        <f>SUM(I6+K6+M6+O6+Q6+S6+U6+W6+Y6+AA6+AC6+AE6)</f>
        <v>0.31321759259259258</v>
      </c>
      <c r="F6" s="214">
        <f>COUNT(H6,J6,L6,N6,P6,R6,T6,V6,X6,Z6)</f>
        <v>5</v>
      </c>
      <c r="G6" s="219">
        <f>COUNT(AB6, AD6)</f>
        <v>1</v>
      </c>
      <c r="H6" s="124">
        <v>29</v>
      </c>
      <c r="I6" s="125">
        <v>1.9537037037037037E-2</v>
      </c>
      <c r="J6" s="214">
        <v>29</v>
      </c>
      <c r="K6" s="217">
        <v>0.17495370370370369</v>
      </c>
      <c r="L6" s="214">
        <v>28</v>
      </c>
      <c r="M6" s="217">
        <v>2.9953703703703705E-2</v>
      </c>
      <c r="N6" s="214">
        <v>29</v>
      </c>
      <c r="O6" s="217">
        <v>2.9259259259259259E-2</v>
      </c>
      <c r="P6" s="214"/>
      <c r="Q6" s="217"/>
      <c r="R6" s="214"/>
      <c r="S6" s="217"/>
      <c r="T6" s="214"/>
      <c r="U6" s="217"/>
      <c r="V6" s="214"/>
      <c r="W6" s="217"/>
      <c r="X6" s="214">
        <v>30</v>
      </c>
      <c r="Y6" s="217">
        <v>5.2465277777777777E-2</v>
      </c>
      <c r="Z6" s="214"/>
      <c r="AA6" s="214"/>
      <c r="AB6" s="214">
        <v>29</v>
      </c>
      <c r="AC6" s="125">
        <v>7.0486111111111114E-3</v>
      </c>
      <c r="AD6" s="123"/>
      <c r="AE6" s="220"/>
    </row>
    <row r="7" spans="1:31" x14ac:dyDescent="0.35">
      <c r="A7" s="36" t="s">
        <v>76</v>
      </c>
      <c r="B7" s="37" t="s">
        <v>29</v>
      </c>
      <c r="C7" s="42">
        <v>4</v>
      </c>
      <c r="D7" s="56">
        <f>SUM(H7,J7,L7,N7,P7,R7,T7,V7,X7,Z7,AB7,AD7)</f>
        <v>109</v>
      </c>
      <c r="E7" s="39">
        <f>SUM(I7+K7+M7+O7+Q7+S7+U7+W7+Y7+AA7+AC7+AE7)</f>
        <v>0.33344907407407409</v>
      </c>
      <c r="F7" s="38">
        <f>COUNT(H7,J7,L7,N7,P7,R7,T7,V7,X7,Z7)</f>
        <v>4</v>
      </c>
      <c r="G7" s="57">
        <f>COUNT(AB7, AD7)</f>
        <v>0</v>
      </c>
      <c r="H7" s="54">
        <v>28</v>
      </c>
      <c r="I7" s="43">
        <v>2.2314814814814815E-2</v>
      </c>
      <c r="J7" s="38">
        <v>27</v>
      </c>
      <c r="K7" s="41">
        <v>0.23825231481481482</v>
      </c>
      <c r="L7" s="38">
        <v>27</v>
      </c>
      <c r="M7" s="41">
        <v>3.681712962962963E-2</v>
      </c>
      <c r="N7" s="38">
        <v>27</v>
      </c>
      <c r="O7" s="41">
        <v>3.6064814814814813E-2</v>
      </c>
      <c r="P7" s="38"/>
      <c r="Q7" s="41"/>
      <c r="R7" s="38"/>
      <c r="S7" s="41"/>
      <c r="T7" s="38"/>
      <c r="U7" s="41"/>
      <c r="V7" s="38"/>
      <c r="W7" s="41"/>
      <c r="X7" s="38"/>
      <c r="Y7" s="41"/>
      <c r="Z7" s="38"/>
      <c r="AA7" s="41"/>
      <c r="AB7" s="38"/>
      <c r="AC7" s="43"/>
      <c r="AD7" s="42"/>
      <c r="AE7" s="44"/>
    </row>
    <row r="8" spans="1:31" x14ac:dyDescent="0.35">
      <c r="A8" s="23" t="s">
        <v>94</v>
      </c>
      <c r="B8" s="24" t="s">
        <v>8</v>
      </c>
      <c r="C8" s="69">
        <v>1</v>
      </c>
      <c r="D8" s="61">
        <f>SUM(H8,J8,L8,N8,P8,R8,T8,V8,X8,Z8,AB8,AD8)</f>
        <v>321</v>
      </c>
      <c r="E8" s="62">
        <f>SUM(I8+K8+M8+O8+Q8+S8+U8+W8+Y8+AA8+AC8+AE8)</f>
        <v>0.98744212962962963</v>
      </c>
      <c r="F8" s="63">
        <f>COUNT(H8,J8,L8,N8,P8,R8,T8,V8,X8,Z8)</f>
        <v>9</v>
      </c>
      <c r="G8" s="64">
        <f>COUNT(AB8, AD8)</f>
        <v>2</v>
      </c>
      <c r="H8" s="70">
        <v>27</v>
      </c>
      <c r="I8" s="71">
        <v>2.2800925925925929E-2</v>
      </c>
      <c r="J8" s="63">
        <v>28</v>
      </c>
      <c r="K8" s="72">
        <v>0.21689814814814815</v>
      </c>
      <c r="L8" s="63">
        <v>29</v>
      </c>
      <c r="M8" s="72">
        <v>2.9502314814814815E-2</v>
      </c>
      <c r="N8" s="63">
        <v>30</v>
      </c>
      <c r="O8" s="72">
        <v>3.2141203703703707E-2</v>
      </c>
      <c r="P8" s="63"/>
      <c r="Q8" s="72"/>
      <c r="R8" s="63">
        <v>30</v>
      </c>
      <c r="S8" s="72">
        <v>0.37717592592592591</v>
      </c>
      <c r="T8" s="63">
        <v>29</v>
      </c>
      <c r="U8" s="72">
        <v>9.3773148148148147E-2</v>
      </c>
      <c r="V8" s="63">
        <v>30</v>
      </c>
      <c r="W8" s="72">
        <v>5.8819444444444445E-2</v>
      </c>
      <c r="X8" s="63">
        <v>30</v>
      </c>
      <c r="Y8" s="72">
        <v>6.3587962962962957E-2</v>
      </c>
      <c r="Z8" s="63">
        <v>28</v>
      </c>
      <c r="AA8" s="72">
        <v>6.9456018518518514E-2</v>
      </c>
      <c r="AB8" s="63">
        <v>30</v>
      </c>
      <c r="AC8" s="71">
        <v>5.7754629629629631E-3</v>
      </c>
      <c r="AD8" s="69">
        <v>30</v>
      </c>
      <c r="AE8" s="73">
        <v>1.7511574074074075E-2</v>
      </c>
    </row>
    <row r="9" spans="1:31" s="207" customFormat="1" x14ac:dyDescent="0.35">
      <c r="A9" s="121" t="s">
        <v>77</v>
      </c>
      <c r="B9" s="122" t="s">
        <v>8</v>
      </c>
      <c r="C9" s="123">
        <v>2</v>
      </c>
      <c r="D9" s="218">
        <f>SUM(H9,J9,L9,N9,P9,R9,T9,V9,X9,Z9,AB9,AD9)</f>
        <v>284</v>
      </c>
      <c r="E9" s="215">
        <f>SUM(I9+K9+M9+O9+Q9+S9+U9+W9+Y9+AA9+AC9+AE9)</f>
        <v>1.5388541666666669</v>
      </c>
      <c r="F9" s="214">
        <f>COUNT(H9,J9,L9,N9,P9,R9,T9,V9,X9,Z9)</f>
        <v>9</v>
      </c>
      <c r="G9" s="219">
        <f>COUNT(AB9, AD9)</f>
        <v>1</v>
      </c>
      <c r="H9" s="124">
        <v>26</v>
      </c>
      <c r="I9" s="125">
        <v>2.3379629629629629E-2</v>
      </c>
      <c r="J9" s="214">
        <v>27</v>
      </c>
      <c r="K9" s="217">
        <v>0.28138888888888891</v>
      </c>
      <c r="L9" s="214">
        <v>28</v>
      </c>
      <c r="M9" s="217">
        <v>3.5590277777777776E-2</v>
      </c>
      <c r="N9" s="214">
        <v>29</v>
      </c>
      <c r="O9" s="217">
        <v>3.3819444444444444E-2</v>
      </c>
      <c r="P9" s="214">
        <v>30</v>
      </c>
      <c r="Q9" s="217">
        <v>0.38688657407407406</v>
      </c>
      <c r="R9" s="214">
        <v>29</v>
      </c>
      <c r="S9" s="217">
        <v>0.522974537037037</v>
      </c>
      <c r="T9" s="214">
        <v>28</v>
      </c>
      <c r="U9" s="217">
        <v>9.6250000000000002E-2</v>
      </c>
      <c r="V9" s="214">
        <v>29</v>
      </c>
      <c r="W9" s="217">
        <v>7.4861111111111114E-2</v>
      </c>
      <c r="X9" s="214">
        <v>29</v>
      </c>
      <c r="Y9" s="217">
        <v>6.5775462962962966E-2</v>
      </c>
      <c r="Z9" s="214"/>
      <c r="AA9" s="217"/>
      <c r="AB9" s="214"/>
      <c r="AC9" s="123"/>
      <c r="AD9" s="123">
        <v>29</v>
      </c>
      <c r="AE9" s="126">
        <v>1.7928240740740741E-2</v>
      </c>
    </row>
    <row r="10" spans="1:31" x14ac:dyDescent="0.35">
      <c r="A10" s="121" t="s">
        <v>79</v>
      </c>
      <c r="B10" s="122" t="s">
        <v>8</v>
      </c>
      <c r="C10" s="123">
        <v>3</v>
      </c>
      <c r="D10" s="218">
        <f>SUM(H10,J10,L10,N10,P10,R10,T10,V10,X10,Z10,AB10,AD10)</f>
        <v>175</v>
      </c>
      <c r="E10" s="215">
        <f>SUM(I10+K10+M10+O10+Q10+S10+U10+W10+Y10+AA10+AC10+AE10)</f>
        <v>0.63542824074074067</v>
      </c>
      <c r="F10" s="214">
        <f>COUNT(H10,J10,L10,N10,P10,R10,T10,V10,X10,Z10)</f>
        <v>5</v>
      </c>
      <c r="G10" s="219">
        <f>COUNT(AB10, AD10)</f>
        <v>1</v>
      </c>
      <c r="H10" s="124">
        <v>29</v>
      </c>
      <c r="I10" s="125">
        <v>2.0833333333333332E-2</v>
      </c>
      <c r="J10" s="214"/>
      <c r="K10" s="217"/>
      <c r="L10" s="214"/>
      <c r="M10" s="217"/>
      <c r="N10" s="214"/>
      <c r="O10" s="217"/>
      <c r="P10" s="214">
        <v>30</v>
      </c>
      <c r="Q10" s="217">
        <v>0.38688657407407406</v>
      </c>
      <c r="R10" s="214"/>
      <c r="S10" s="217"/>
      <c r="T10" s="214">
        <v>30</v>
      </c>
      <c r="U10" s="217">
        <v>8.6342592592592596E-2</v>
      </c>
      <c r="V10" s="214"/>
      <c r="W10" s="217"/>
      <c r="X10" s="214">
        <v>28</v>
      </c>
      <c r="Y10" s="217">
        <v>6.7245370370370372E-2</v>
      </c>
      <c r="Z10" s="214">
        <v>29</v>
      </c>
      <c r="AA10" s="217">
        <v>6.8032407407407403E-2</v>
      </c>
      <c r="AB10" s="214">
        <v>29</v>
      </c>
      <c r="AC10" s="125">
        <v>6.0879629629629626E-3</v>
      </c>
      <c r="AD10" s="123"/>
      <c r="AE10" s="220"/>
    </row>
    <row r="11" spans="1:31" x14ac:dyDescent="0.35">
      <c r="A11" s="36" t="s">
        <v>97</v>
      </c>
      <c r="B11" s="37" t="s">
        <v>8</v>
      </c>
      <c r="C11" s="42">
        <v>4</v>
      </c>
      <c r="D11" s="56">
        <f>SUM(H11,J11,L11,N11,P11,R11,T11,V11,X11,Z11,AB11,AD11)</f>
        <v>133</v>
      </c>
      <c r="E11" s="39">
        <f>SUM(I11+K11+M11+O11+Q11+S11+U11+W11+Y11+AA11+AC11+AE11)</f>
        <v>0.42578703703703702</v>
      </c>
      <c r="F11" s="38">
        <f>COUNT(H11,J11,L11,N11,P11,R11,T11,V11,X11,Z11)</f>
        <v>4</v>
      </c>
      <c r="G11" s="57">
        <f>COUNT(AB11, AD11)</f>
        <v>1</v>
      </c>
      <c r="H11" s="54">
        <v>25</v>
      </c>
      <c r="I11" s="43">
        <v>2.6377314814814815E-2</v>
      </c>
      <c r="J11" s="38">
        <v>26</v>
      </c>
      <c r="K11" s="41">
        <v>0.29975694444444445</v>
      </c>
      <c r="L11" s="38">
        <v>26</v>
      </c>
      <c r="M11" s="41">
        <v>3.7395833333333336E-2</v>
      </c>
      <c r="N11" s="38">
        <v>28</v>
      </c>
      <c r="O11" s="41">
        <v>4.1585648148148149E-2</v>
      </c>
      <c r="P11" s="38"/>
      <c r="Q11" s="41"/>
      <c r="R11" s="38"/>
      <c r="S11" s="41"/>
      <c r="T11" s="38"/>
      <c r="U11" s="41"/>
      <c r="V11" s="38"/>
      <c r="W11" s="41"/>
      <c r="X11" s="38"/>
      <c r="Y11" s="38"/>
      <c r="Z11" s="38"/>
      <c r="AA11" s="38"/>
      <c r="AB11" s="38"/>
      <c r="AC11" s="42"/>
      <c r="AD11" s="42">
        <v>28</v>
      </c>
      <c r="AE11" s="44">
        <v>2.0671296296296295E-2</v>
      </c>
    </row>
    <row r="12" spans="1:31" x14ac:dyDescent="0.35">
      <c r="A12" s="36" t="s">
        <v>47</v>
      </c>
      <c r="B12" s="37" t="s">
        <v>8</v>
      </c>
      <c r="C12" s="42">
        <v>5</v>
      </c>
      <c r="D12" s="56">
        <f>SUM(H12,J12,L12,N12,P12,R12,T12,V12,X12,Z12,AB12,AD12)</f>
        <v>118</v>
      </c>
      <c r="E12" s="39">
        <f>SUM(I12+K12+M12+O12+Q12+S12+U12+W12+Y12+AA12+AC12+AE12)</f>
        <v>0.25149305555555557</v>
      </c>
      <c r="F12" s="38">
        <f>COUNT(H12,J12,L12,N12,P12,R12,T12,V12,X12,Z12)</f>
        <v>3</v>
      </c>
      <c r="G12" s="57">
        <f>COUNT(AB12, AD12)</f>
        <v>1</v>
      </c>
      <c r="H12" s="54">
        <v>30</v>
      </c>
      <c r="I12" s="43">
        <v>1.9305555555555555E-2</v>
      </c>
      <c r="J12" s="38">
        <v>30</v>
      </c>
      <c r="K12" s="41">
        <v>0.16587962962962963</v>
      </c>
      <c r="L12" s="38"/>
      <c r="M12" s="41"/>
      <c r="N12" s="38"/>
      <c r="O12" s="41"/>
      <c r="P12" s="38"/>
      <c r="Q12" s="41"/>
      <c r="R12" s="38"/>
      <c r="S12" s="41"/>
      <c r="T12" s="38"/>
      <c r="U12" s="41"/>
      <c r="V12" s="38"/>
      <c r="W12" s="41"/>
      <c r="X12" s="38"/>
      <c r="Y12" s="41"/>
      <c r="Z12" s="38">
        <v>30</v>
      </c>
      <c r="AA12" s="41">
        <v>5.8043981481481481E-2</v>
      </c>
      <c r="AB12" s="38">
        <v>28</v>
      </c>
      <c r="AC12" s="43">
        <v>8.2638888888888883E-3</v>
      </c>
      <c r="AD12" s="42"/>
      <c r="AE12" s="45"/>
    </row>
    <row r="13" spans="1:31" x14ac:dyDescent="0.35">
      <c r="A13" s="36" t="s">
        <v>95</v>
      </c>
      <c r="B13" s="37" t="s">
        <v>8</v>
      </c>
      <c r="C13" s="42">
        <v>6</v>
      </c>
      <c r="D13" s="56">
        <f>SUM(H13,J13,L13,N13,P13,R13,T13,V13,X13,Z13,AB13,AD13)</f>
        <v>58</v>
      </c>
      <c r="E13" s="39">
        <f>SUM(I13+K13+M13+O13+Q13+S13+U13+W13+Y13+AA13+AC13+AE13)</f>
        <v>5.0092592592592591E-2</v>
      </c>
      <c r="F13" s="38">
        <f>COUNT(H13,J13,L13,N13,P13,R13,T13,V13,X13,Z13)</f>
        <v>2</v>
      </c>
      <c r="G13" s="57">
        <f>COUNT(AB13, AD13)</f>
        <v>0</v>
      </c>
      <c r="H13" s="54">
        <v>28</v>
      </c>
      <c r="I13" s="43">
        <v>2.0949074074074075E-2</v>
      </c>
      <c r="J13" s="38"/>
      <c r="K13" s="41"/>
      <c r="L13" s="38">
        <v>30</v>
      </c>
      <c r="M13" s="41">
        <v>2.914351851851852E-2</v>
      </c>
      <c r="N13" s="38"/>
      <c r="O13" s="41"/>
      <c r="P13" s="38"/>
      <c r="Q13" s="41"/>
      <c r="R13" s="38"/>
      <c r="S13" s="41"/>
      <c r="T13" s="38"/>
      <c r="U13" s="41"/>
      <c r="V13" s="38"/>
      <c r="W13" s="41"/>
      <c r="X13" s="38"/>
      <c r="Y13" s="41"/>
      <c r="Z13" s="38"/>
      <c r="AA13" s="38"/>
      <c r="AB13" s="38"/>
      <c r="AC13" s="42"/>
      <c r="AD13" s="42"/>
      <c r="AE13" s="44"/>
    </row>
    <row r="14" spans="1:31" x14ac:dyDescent="0.35">
      <c r="A14" s="36" t="s">
        <v>108</v>
      </c>
      <c r="B14" s="37" t="s">
        <v>8</v>
      </c>
      <c r="C14" s="42">
        <v>7</v>
      </c>
      <c r="D14" s="56">
        <f>SUM(H14,J14,L14,N14,P14,R14,T14,V14,X14,Z14,AB14,AD14)</f>
        <v>30</v>
      </c>
      <c r="E14" s="39">
        <f>SUM(I14+K14+M14+O14+Q14+S14+U14+W14+Y14+AA14+AC14+AE14)</f>
        <v>0.16587962962962963</v>
      </c>
      <c r="F14" s="38">
        <f>COUNT(H14,J14,L14,N14,P14,R14,T14,V14,X14,Z14)</f>
        <v>1</v>
      </c>
      <c r="G14" s="57">
        <f>COUNT(AB14, AD14)</f>
        <v>0</v>
      </c>
      <c r="H14" s="54"/>
      <c r="I14" s="43"/>
      <c r="J14" s="38">
        <v>30</v>
      </c>
      <c r="K14" s="41">
        <v>0.16587962962962963</v>
      </c>
      <c r="L14" s="38"/>
      <c r="M14" s="41"/>
      <c r="N14" s="38"/>
      <c r="O14" s="41"/>
      <c r="P14" s="38"/>
      <c r="Q14" s="41"/>
      <c r="R14" s="38"/>
      <c r="S14" s="41"/>
      <c r="T14" s="38"/>
      <c r="U14" s="41"/>
      <c r="V14" s="38"/>
      <c r="W14" s="41"/>
      <c r="X14" s="38"/>
      <c r="Y14" s="41"/>
      <c r="Z14" s="38"/>
      <c r="AA14" s="38"/>
      <c r="AB14" s="38"/>
      <c r="AC14" s="42"/>
      <c r="AD14" s="42"/>
      <c r="AE14" s="45"/>
    </row>
    <row r="15" spans="1:31" x14ac:dyDescent="0.35">
      <c r="A15" s="23" t="s">
        <v>68</v>
      </c>
      <c r="B15" s="24" t="s">
        <v>9</v>
      </c>
      <c r="C15" s="69">
        <v>1</v>
      </c>
      <c r="D15" s="61">
        <f>SUM(H15,J15,L15,N15,P15,R15,T15,V15,X15,Z15,AB15,AD15)</f>
        <v>332</v>
      </c>
      <c r="E15" s="62">
        <f>SUM(I15+K15+M15+O15+Q15+S15+U15+W15+Y15+AA15+AC15+AE15)</f>
        <v>1.3533564814814816</v>
      </c>
      <c r="F15" s="63">
        <f>COUNT(H15,J15,L15,N15,P15,R15,T15,V15,X15,Z15)</f>
        <v>10</v>
      </c>
      <c r="G15" s="64">
        <f>COUNT(AB15, AD15)</f>
        <v>2</v>
      </c>
      <c r="H15" s="70">
        <v>25</v>
      </c>
      <c r="I15" s="71">
        <v>2.3518518518518518E-2</v>
      </c>
      <c r="J15" s="63">
        <v>28</v>
      </c>
      <c r="K15" s="72">
        <v>0.27121527777777776</v>
      </c>
      <c r="L15" s="63">
        <v>27</v>
      </c>
      <c r="M15" s="72">
        <v>3.2453703703703707E-2</v>
      </c>
      <c r="N15" s="63">
        <v>26</v>
      </c>
      <c r="O15" s="72">
        <v>3.5810185185185188E-2</v>
      </c>
      <c r="P15" s="63">
        <v>30</v>
      </c>
      <c r="Q15" s="72">
        <v>0.30585648148148148</v>
      </c>
      <c r="R15" s="63">
        <v>30</v>
      </c>
      <c r="S15" s="72">
        <v>0.38692129629629629</v>
      </c>
      <c r="T15" s="63">
        <v>25</v>
      </c>
      <c r="U15" s="72">
        <v>9.4016203703703699E-2</v>
      </c>
      <c r="V15" s="63">
        <v>30</v>
      </c>
      <c r="W15" s="72">
        <v>5.7453703703703701E-2</v>
      </c>
      <c r="X15" s="63">
        <v>27</v>
      </c>
      <c r="Y15" s="72">
        <v>6.6168981481481481E-2</v>
      </c>
      <c r="Z15" s="63">
        <v>29</v>
      </c>
      <c r="AA15" s="72">
        <v>5.527777777777778E-2</v>
      </c>
      <c r="AB15" s="63">
        <v>28</v>
      </c>
      <c r="AC15" s="71">
        <v>6.0648148148148145E-3</v>
      </c>
      <c r="AD15" s="69">
        <v>27</v>
      </c>
      <c r="AE15" s="73">
        <v>1.8599537037037036E-2</v>
      </c>
    </row>
    <row r="16" spans="1:31" x14ac:dyDescent="0.35">
      <c r="A16" s="121" t="s">
        <v>53</v>
      </c>
      <c r="B16" s="122" t="s">
        <v>9</v>
      </c>
      <c r="C16" s="123">
        <v>2</v>
      </c>
      <c r="D16" s="218">
        <f>SUM(H16,J16,L16,N16,P16,R16,T16,V16,X16,Z16,AB16,AD16)</f>
        <v>322</v>
      </c>
      <c r="E16" s="215">
        <f>SUM(I16+K16+M16+O16+Q16+S16+U16+W16+Y16+AA16+AC16+AE16)</f>
        <v>1.5856944444444443</v>
      </c>
      <c r="F16" s="214">
        <f>COUNT(H16,J16,L16,N16,P16,R16,T16,V16,X16,Z16)</f>
        <v>10</v>
      </c>
      <c r="G16" s="219">
        <f>COUNT(AB16, AD16)</f>
        <v>2</v>
      </c>
      <c r="H16" s="124">
        <v>27</v>
      </c>
      <c r="I16" s="125">
        <v>2.2337962962962962E-2</v>
      </c>
      <c r="J16" s="214">
        <v>29</v>
      </c>
      <c r="K16" s="217">
        <v>0.2374074074074074</v>
      </c>
      <c r="L16" s="214">
        <v>26</v>
      </c>
      <c r="M16" s="217">
        <v>3.3645833333333333E-2</v>
      </c>
      <c r="N16" s="214">
        <v>27</v>
      </c>
      <c r="O16" s="217">
        <v>3.5787037037037034E-2</v>
      </c>
      <c r="P16" s="214">
        <v>28</v>
      </c>
      <c r="Q16" s="217">
        <v>0.37923611111111111</v>
      </c>
      <c r="R16" s="214">
        <v>29</v>
      </c>
      <c r="S16" s="217">
        <v>0.522974537037037</v>
      </c>
      <c r="T16" s="214">
        <v>23</v>
      </c>
      <c r="U16" s="217">
        <v>0.12361111111111112</v>
      </c>
      <c r="V16" s="214">
        <v>27</v>
      </c>
      <c r="W16" s="217">
        <v>6.2731481481481485E-2</v>
      </c>
      <c r="X16" s="214">
        <v>26</v>
      </c>
      <c r="Y16" s="217">
        <v>6.850694444444444E-2</v>
      </c>
      <c r="Z16" s="214">
        <v>25</v>
      </c>
      <c r="AA16" s="217">
        <v>7.4606481481481482E-2</v>
      </c>
      <c r="AB16" s="214">
        <v>27</v>
      </c>
      <c r="AC16" s="125">
        <v>6.3425925925925924E-3</v>
      </c>
      <c r="AD16" s="123">
        <v>28</v>
      </c>
      <c r="AE16" s="126">
        <v>1.8506944444444444E-2</v>
      </c>
    </row>
    <row r="17" spans="1:31" x14ac:dyDescent="0.35">
      <c r="A17" s="121" t="s">
        <v>88</v>
      </c>
      <c r="B17" s="122" t="s">
        <v>9</v>
      </c>
      <c r="C17" s="123">
        <v>3</v>
      </c>
      <c r="D17" s="218">
        <f>SUM(H17,J17,L17,N17,P17,R17,T17,V17,X17,Z17,AB17,AD17)</f>
        <v>300</v>
      </c>
      <c r="E17" s="215">
        <f>SUM(I17+K17+M17+O17+Q17+S17+U17+W17+Y17+AA17+AC17+AE17)</f>
        <v>0.5111458333333333</v>
      </c>
      <c r="F17" s="214">
        <f>COUNT(H17,J17,L17,N17,P17,R17,T17,V17,X17,Z17)</f>
        <v>8</v>
      </c>
      <c r="G17" s="219">
        <f>COUNT(AB17, AD17)</f>
        <v>2</v>
      </c>
      <c r="H17" s="124">
        <v>30</v>
      </c>
      <c r="I17" s="125">
        <v>1.8888888888888889E-2</v>
      </c>
      <c r="J17" s="214">
        <v>30</v>
      </c>
      <c r="K17" s="217">
        <v>0.19694444444444445</v>
      </c>
      <c r="L17" s="214">
        <v>30</v>
      </c>
      <c r="M17" s="217">
        <v>2.7893518518518519E-2</v>
      </c>
      <c r="N17" s="214">
        <v>30</v>
      </c>
      <c r="O17" s="217">
        <v>2.7766203703703703E-2</v>
      </c>
      <c r="P17" s="214"/>
      <c r="Q17" s="217"/>
      <c r="R17" s="214"/>
      <c r="S17" s="217"/>
      <c r="T17" s="214">
        <v>30</v>
      </c>
      <c r="U17" s="217">
        <v>6.7835648148148145E-2</v>
      </c>
      <c r="V17" s="214">
        <v>30</v>
      </c>
      <c r="W17" s="217">
        <v>5.4652777777777779E-2</v>
      </c>
      <c r="X17" s="214">
        <v>30</v>
      </c>
      <c r="Y17" s="217">
        <v>5.2650462962962961E-2</v>
      </c>
      <c r="Z17" s="214">
        <v>30</v>
      </c>
      <c r="AA17" s="217">
        <v>4.3599537037037034E-2</v>
      </c>
      <c r="AB17" s="214">
        <v>30</v>
      </c>
      <c r="AC17" s="125">
        <v>5.1736111111111115E-3</v>
      </c>
      <c r="AD17" s="123">
        <v>30</v>
      </c>
      <c r="AE17" s="126">
        <v>1.5740740740740739E-2</v>
      </c>
    </row>
    <row r="18" spans="1:31" x14ac:dyDescent="0.35">
      <c r="A18" s="121" t="s">
        <v>49</v>
      </c>
      <c r="B18" s="122" t="s">
        <v>9</v>
      </c>
      <c r="C18" s="123">
        <v>4</v>
      </c>
      <c r="D18" s="218">
        <f>SUM(H18,J18,L18,N18,P18,R18,T18,V18,X18,Z18,AB18,AD18)</f>
        <v>263</v>
      </c>
      <c r="E18" s="215">
        <f>SUM(I18+K18+M18+O18+Q18+S18+U18+W18+Y18+AA18+AC18+AE18)</f>
        <v>9.9468287037037033</v>
      </c>
      <c r="F18" s="214">
        <f>COUNT(H18,J18,L18,N18,P18,R18,T18,V18,X18,Z18)</f>
        <v>8</v>
      </c>
      <c r="G18" s="219">
        <f>COUNT(AB18, AD18)</f>
        <v>2</v>
      </c>
      <c r="H18" s="124">
        <v>26</v>
      </c>
      <c r="I18" s="125">
        <v>2.2465277777777778E-2</v>
      </c>
      <c r="J18" s="214"/>
      <c r="K18" s="217"/>
      <c r="L18" s="214">
        <v>24</v>
      </c>
      <c r="M18" s="217">
        <v>3.6689814814814814E-2</v>
      </c>
      <c r="N18" s="214"/>
      <c r="O18" s="217"/>
      <c r="P18" s="214">
        <v>27</v>
      </c>
      <c r="Q18" s="217">
        <v>0.3792476851851852</v>
      </c>
      <c r="R18" s="214">
        <v>28</v>
      </c>
      <c r="S18" s="215">
        <v>9.1875</v>
      </c>
      <c r="T18" s="214">
        <v>28</v>
      </c>
      <c r="U18" s="217">
        <v>8.3715277777777777E-2</v>
      </c>
      <c r="V18" s="214">
        <v>28</v>
      </c>
      <c r="W18" s="217">
        <v>5.9745370370370372E-2</v>
      </c>
      <c r="X18" s="214">
        <v>25</v>
      </c>
      <c r="Y18" s="217">
        <v>7.18287037037037E-2</v>
      </c>
      <c r="Z18" s="214">
        <v>23</v>
      </c>
      <c r="AA18" s="217">
        <v>8.1388888888888886E-2</v>
      </c>
      <c r="AB18" s="214">
        <v>25</v>
      </c>
      <c r="AC18" s="125">
        <v>6.7592592592592591E-3</v>
      </c>
      <c r="AD18" s="123">
        <v>29</v>
      </c>
      <c r="AE18" s="126">
        <v>1.7488425925925925E-2</v>
      </c>
    </row>
    <row r="19" spans="1:31" x14ac:dyDescent="0.35">
      <c r="A19" s="121" t="s">
        <v>54</v>
      </c>
      <c r="B19" s="122" t="s">
        <v>9</v>
      </c>
      <c r="C19" s="123">
        <v>5</v>
      </c>
      <c r="D19" s="218">
        <f>SUM(H19,J19,L19,N19,P19,R19,T19,V19,X19,Z19,AB19,AD19)</f>
        <v>220</v>
      </c>
      <c r="E19" s="215">
        <f>SUM(I19+K19+M19+O19+Q19+S19+U19+W19+Y19+AA19+AC19+AE19)</f>
        <v>0.48412037037037037</v>
      </c>
      <c r="F19" s="214">
        <f>COUNT(H19,J19,L19,N19,P19,R19,T19,V19,X19,Z19)</f>
        <v>7</v>
      </c>
      <c r="G19" s="219">
        <f>COUNT(AB19, AD19)</f>
        <v>2</v>
      </c>
      <c r="H19" s="124">
        <v>22</v>
      </c>
      <c r="I19" s="125">
        <v>3.0104166666666668E-2</v>
      </c>
      <c r="J19" s="214"/>
      <c r="K19" s="217"/>
      <c r="L19" s="214">
        <v>24</v>
      </c>
      <c r="M19" s="217">
        <v>3.6689814814814814E-2</v>
      </c>
      <c r="N19" s="214">
        <v>25</v>
      </c>
      <c r="O19" s="217">
        <v>3.6493055555555556E-2</v>
      </c>
      <c r="P19" s="214"/>
      <c r="Q19" s="217"/>
      <c r="R19" s="214"/>
      <c r="S19" s="217"/>
      <c r="T19" s="214">
        <v>24</v>
      </c>
      <c r="U19" s="217">
        <v>0.11980324074074074</v>
      </c>
      <c r="V19" s="214">
        <v>25</v>
      </c>
      <c r="W19" s="217">
        <v>8.6261574074074074E-2</v>
      </c>
      <c r="X19" s="214">
        <v>23</v>
      </c>
      <c r="Y19" s="217">
        <v>8.0520833333333333E-2</v>
      </c>
      <c r="Z19" s="214">
        <v>27</v>
      </c>
      <c r="AA19" s="217">
        <v>6.7557870370370365E-2</v>
      </c>
      <c r="AB19" s="214">
        <v>24</v>
      </c>
      <c r="AC19" s="125">
        <v>6.7708333333333336E-3</v>
      </c>
      <c r="AD19" s="123">
        <v>26</v>
      </c>
      <c r="AE19" s="126">
        <v>1.9918981481481482E-2</v>
      </c>
    </row>
    <row r="20" spans="1:31" x14ac:dyDescent="0.35">
      <c r="A20" s="121" t="s">
        <v>96</v>
      </c>
      <c r="B20" s="122" t="s">
        <v>9</v>
      </c>
      <c r="C20" s="123">
        <v>6</v>
      </c>
      <c r="D20" s="218">
        <f>SUM(H20,J20,L20,N20,P20,R20,T20,V20,X20,Z20,AB20,AD20)</f>
        <v>169</v>
      </c>
      <c r="E20" s="215">
        <f>SUM(I20+K20+M20+O20+Q20+S20+U20+W20+Y20+AA20+AC20+AE20)</f>
        <v>0.77899305555555554</v>
      </c>
      <c r="F20" s="214">
        <f>COUNT(H20,J20,L20,N20,P20,R20,T20,V20,X20,Z20)</f>
        <v>5</v>
      </c>
      <c r="G20" s="219">
        <f>COUNT(AB20, AD20)</f>
        <v>1</v>
      </c>
      <c r="H20" s="124">
        <v>29</v>
      </c>
      <c r="I20" s="125">
        <v>2.0625000000000001E-2</v>
      </c>
      <c r="J20" s="214">
        <v>27</v>
      </c>
      <c r="K20" s="217">
        <v>0.28138888888888891</v>
      </c>
      <c r="L20" s="214">
        <v>29</v>
      </c>
      <c r="M20" s="217">
        <v>3.0023148148148149E-2</v>
      </c>
      <c r="N20" s="214"/>
      <c r="O20" s="217"/>
      <c r="P20" s="214">
        <v>26</v>
      </c>
      <c r="Q20" s="217">
        <v>0.38037037037037036</v>
      </c>
      <c r="R20" s="214"/>
      <c r="S20" s="217"/>
      <c r="T20" s="214"/>
      <c r="U20" s="217"/>
      <c r="V20" s="214"/>
      <c r="W20" s="217"/>
      <c r="X20" s="214">
        <v>29</v>
      </c>
      <c r="Y20" s="217">
        <v>6.0787037037037035E-2</v>
      </c>
      <c r="Z20" s="214"/>
      <c r="AA20" s="214"/>
      <c r="AB20" s="214">
        <v>29</v>
      </c>
      <c r="AC20" s="125">
        <v>5.7986111111111112E-3</v>
      </c>
      <c r="AD20" s="123"/>
      <c r="AE20" s="220"/>
    </row>
    <row r="21" spans="1:31" x14ac:dyDescent="0.35">
      <c r="A21" s="121" t="s">
        <v>50</v>
      </c>
      <c r="B21" s="122" t="s">
        <v>9</v>
      </c>
      <c r="C21" s="123">
        <v>7</v>
      </c>
      <c r="D21" s="218">
        <f>SUM(H21,J21,L21,N21,P21,R21,T21,V21,X21,Z21,AB21,AD21)</f>
        <v>160</v>
      </c>
      <c r="E21" s="215">
        <f>SUM(I21+K21+M21+O21+Q21+S21+U21+W21+Y21+AA21+AC21+AE21)</f>
        <v>0.24862268518518518</v>
      </c>
      <c r="F21" s="214">
        <f>COUNT(H21,J21,L21,N21,P21,R21,T21,V21,X21,Z21)</f>
        <v>5</v>
      </c>
      <c r="G21" s="219">
        <f>COUNT(AB21, AD21)</f>
        <v>1</v>
      </c>
      <c r="H21" s="124">
        <v>28</v>
      </c>
      <c r="I21" s="125">
        <v>2.2326388888888885E-2</v>
      </c>
      <c r="J21" s="214"/>
      <c r="K21" s="217"/>
      <c r="L21" s="214">
        <v>26</v>
      </c>
      <c r="M21" s="217">
        <v>3.3645833333333333E-2</v>
      </c>
      <c r="N21" s="214">
        <v>29</v>
      </c>
      <c r="O21" s="217">
        <v>3.259259259259259E-2</v>
      </c>
      <c r="P21" s="214"/>
      <c r="Q21" s="217"/>
      <c r="R21" s="214"/>
      <c r="S21" s="217"/>
      <c r="T21" s="214"/>
      <c r="U21" s="217"/>
      <c r="V21" s="214"/>
      <c r="W21" s="217"/>
      <c r="X21" s="214">
        <v>24</v>
      </c>
      <c r="Y21" s="217">
        <v>7.9108796296296302E-2</v>
      </c>
      <c r="Z21" s="214">
        <v>26</v>
      </c>
      <c r="AA21" s="217">
        <v>7.4606481481481482E-2</v>
      </c>
      <c r="AB21" s="214">
        <v>27</v>
      </c>
      <c r="AC21" s="125">
        <v>6.3425925925925924E-3</v>
      </c>
      <c r="AD21" s="123"/>
      <c r="AE21" s="126"/>
    </row>
    <row r="22" spans="1:31" x14ac:dyDescent="0.35">
      <c r="A22" s="36" t="s">
        <v>52</v>
      </c>
      <c r="B22" s="37" t="s">
        <v>9</v>
      </c>
      <c r="C22" s="42">
        <v>8</v>
      </c>
      <c r="D22" s="56">
        <f>SUM(H22,J22,L22,N22,P22,R22,T22,V22,X22,Z22,AB22,AD22)</f>
        <v>152</v>
      </c>
      <c r="E22" s="39">
        <f>SUM(I22+K22+M22+O22+Q22+S22+U22+W22+Y22+AA22+AC22+AE22)</f>
        <v>0.32666666666666666</v>
      </c>
      <c r="F22" s="38">
        <f>COUNT(H22,J22,L22,N22,P22,R22,T22,V22,X22,Z22)</f>
        <v>6</v>
      </c>
      <c r="G22" s="57">
        <f>COUNT(AB22, AD22)</f>
        <v>0</v>
      </c>
      <c r="H22" s="54">
        <v>23</v>
      </c>
      <c r="I22" s="43">
        <v>2.478009259259259E-2</v>
      </c>
      <c r="J22" s="38"/>
      <c r="K22" s="41"/>
      <c r="L22" s="38">
        <v>24</v>
      </c>
      <c r="M22" s="41">
        <v>3.6689814814814814E-2</v>
      </c>
      <c r="N22" s="38">
        <v>28</v>
      </c>
      <c r="O22" s="41">
        <v>3.2800925925925928E-2</v>
      </c>
      <c r="P22" s="38"/>
      <c r="Q22" s="41"/>
      <c r="R22" s="38"/>
      <c r="S22" s="41"/>
      <c r="T22" s="38">
        <v>27</v>
      </c>
      <c r="U22" s="41">
        <v>8.7986111111111112E-2</v>
      </c>
      <c r="V22" s="38">
        <v>26</v>
      </c>
      <c r="W22" s="41">
        <v>6.4687499999999995E-2</v>
      </c>
      <c r="X22" s="38"/>
      <c r="Y22" s="41"/>
      <c r="Z22" s="38">
        <v>24</v>
      </c>
      <c r="AA22" s="41">
        <v>7.9722222222222222E-2</v>
      </c>
      <c r="AB22" s="38"/>
      <c r="AC22" s="43"/>
      <c r="AD22" s="42"/>
      <c r="AE22" s="44"/>
    </row>
    <row r="23" spans="1:31" x14ac:dyDescent="0.35">
      <c r="A23" s="36" t="s">
        <v>129</v>
      </c>
      <c r="B23" s="37" t="s">
        <v>9</v>
      </c>
      <c r="C23" s="42">
        <v>9</v>
      </c>
      <c r="D23" s="56">
        <f>SUM(H23,J23,L23,N23,P23,R23,T23,V23,X23,Z23,AB23,AD23)</f>
        <v>137</v>
      </c>
      <c r="E23" s="39">
        <f>SUM(I23+K23+M23+O23+Q23+S23+U23+W23+Y23+AA23+AC23+AE23)</f>
        <v>0.56598379629629614</v>
      </c>
      <c r="F23" s="38">
        <f>COUNT(H23,J23,L23,N23,P23,R23,T23,V23,X23,Z23)</f>
        <v>4</v>
      </c>
      <c r="G23" s="57">
        <f>COUNT(AB23, AD23)</f>
        <v>1</v>
      </c>
      <c r="H23" s="54"/>
      <c r="I23" s="43"/>
      <c r="J23" s="38"/>
      <c r="K23" s="41"/>
      <c r="L23" s="38"/>
      <c r="M23" s="41"/>
      <c r="N23" s="38"/>
      <c r="O23" s="41"/>
      <c r="P23" s="38">
        <v>29</v>
      </c>
      <c r="Q23" s="41">
        <v>0.37708333333333333</v>
      </c>
      <c r="R23" s="38"/>
      <c r="S23" s="41"/>
      <c r="T23" s="38"/>
      <c r="U23" s="41"/>
      <c r="V23" s="38">
        <v>29</v>
      </c>
      <c r="W23" s="41">
        <v>5.9479166666666666E-2</v>
      </c>
      <c r="X23" s="38">
        <v>28</v>
      </c>
      <c r="Y23" s="41">
        <v>6.3900462962962964E-2</v>
      </c>
      <c r="Z23" s="38">
        <v>28</v>
      </c>
      <c r="AA23" s="41">
        <v>5.8530092592592592E-2</v>
      </c>
      <c r="AB23" s="38">
        <v>23</v>
      </c>
      <c r="AC23" s="43">
        <v>6.9907407407407409E-3</v>
      </c>
      <c r="AD23" s="42"/>
      <c r="AE23" s="45"/>
    </row>
    <row r="24" spans="1:31" x14ac:dyDescent="0.35">
      <c r="A24" s="36" t="s">
        <v>125</v>
      </c>
      <c r="B24" s="37" t="s">
        <v>9</v>
      </c>
      <c r="C24" s="42">
        <v>10</v>
      </c>
      <c r="D24" s="56">
        <f>SUM(H24,J24,L24,N24,P24,R24,T24,V24,X24,Z24,AB24,AD24)</f>
        <v>70</v>
      </c>
      <c r="E24" s="39">
        <f>SUM(I24+K24+M24+O24+Q24+S24+U24+W24+Y24+AA24+AC24+AE24)</f>
        <v>0.70767361111111116</v>
      </c>
      <c r="F24" s="38">
        <f>COUNT(H24,J24,L24,N24,P24,R24,T24,V24,X24,Z24)</f>
        <v>3</v>
      </c>
      <c r="G24" s="57">
        <f>COUNT(AB24, AD24)</f>
        <v>0</v>
      </c>
      <c r="H24" s="54"/>
      <c r="I24" s="43"/>
      <c r="J24" s="38"/>
      <c r="K24" s="41"/>
      <c r="L24" s="38"/>
      <c r="M24" s="41"/>
      <c r="N24" s="38">
        <v>23</v>
      </c>
      <c r="O24" s="41">
        <v>5.1203703703703703E-2</v>
      </c>
      <c r="P24" s="38">
        <v>25</v>
      </c>
      <c r="Q24" s="41">
        <v>0.49813657407407408</v>
      </c>
      <c r="R24" s="38"/>
      <c r="S24" s="41"/>
      <c r="T24" s="38">
        <v>22</v>
      </c>
      <c r="U24" s="41">
        <v>0.15833333333333333</v>
      </c>
      <c r="V24" s="38"/>
      <c r="W24" s="41"/>
      <c r="X24" s="38"/>
      <c r="Y24" s="41"/>
      <c r="Z24" s="38"/>
      <c r="AA24" s="41"/>
      <c r="AB24" s="38"/>
      <c r="AC24" s="43"/>
      <c r="AD24" s="42"/>
      <c r="AE24" s="44"/>
    </row>
    <row r="25" spans="1:31" x14ac:dyDescent="0.35">
      <c r="A25" s="36" t="s">
        <v>70</v>
      </c>
      <c r="B25" s="37" t="s">
        <v>9</v>
      </c>
      <c r="C25" s="42">
        <v>11</v>
      </c>
      <c r="D25" s="56">
        <f>SUM(H25,J25,L25,N25,P25,R25,T25,V25,X25,Z25,AB25,AD25)</f>
        <v>69</v>
      </c>
      <c r="E25" s="39">
        <f>SUM(I25+K25+M25+O25+Q25+S25+U25+W25+Y25+AA25+AC25+AE25)</f>
        <v>0.10090277777777779</v>
      </c>
      <c r="F25" s="38">
        <f>COUNT(H25,J25,L25,N25,P25,R25,T25,V25,X25,Z25)</f>
        <v>3</v>
      </c>
      <c r="G25" s="57">
        <f>COUNT(AB25, AD25)</f>
        <v>0</v>
      </c>
      <c r="H25" s="54">
        <v>24</v>
      </c>
      <c r="I25" s="43">
        <v>2.4548611111111115E-2</v>
      </c>
      <c r="J25" s="38"/>
      <c r="K25" s="41"/>
      <c r="L25" s="38">
        <v>21</v>
      </c>
      <c r="M25" s="41">
        <v>3.8541666666666669E-2</v>
      </c>
      <c r="N25" s="38">
        <v>24</v>
      </c>
      <c r="O25" s="41">
        <v>3.7812499999999999E-2</v>
      </c>
      <c r="P25" s="38"/>
      <c r="Q25" s="41"/>
      <c r="R25" s="38"/>
      <c r="S25" s="41"/>
      <c r="T25" s="38"/>
      <c r="U25" s="41"/>
      <c r="V25" s="38"/>
      <c r="W25" s="41"/>
      <c r="X25" s="38"/>
      <c r="Y25" s="41"/>
      <c r="Z25" s="38"/>
      <c r="AA25" s="41"/>
      <c r="AB25" s="38"/>
      <c r="AC25" s="43"/>
      <c r="AD25" s="42"/>
      <c r="AE25" s="44"/>
    </row>
    <row r="26" spans="1:31" x14ac:dyDescent="0.35">
      <c r="A26" s="36" t="s">
        <v>134</v>
      </c>
      <c r="B26" s="37" t="s">
        <v>9</v>
      </c>
      <c r="C26" s="42">
        <v>12</v>
      </c>
      <c r="D26" s="56">
        <f>SUM(H26,J26,L26,N26,P26,R26,T26,V26,X26,Z26,AB26,AD26)</f>
        <v>29</v>
      </c>
      <c r="E26" s="39">
        <f>SUM(I26+K26+M26+O26+Q26+S26+U26+W26+Y26+AA26+AC26+AE26)</f>
        <v>8.0914351851851848E-2</v>
      </c>
      <c r="F26" s="38">
        <f>COUNT(H26,J26,L26,N26,P26,R26,T26,V26,X26,Z26)</f>
        <v>1</v>
      </c>
      <c r="G26" s="57">
        <f>COUNT(AB26, AD26)</f>
        <v>0</v>
      </c>
      <c r="H26" s="54"/>
      <c r="I26" s="43"/>
      <c r="J26" s="38"/>
      <c r="K26" s="41"/>
      <c r="L26" s="38"/>
      <c r="M26" s="41"/>
      <c r="N26" s="38"/>
      <c r="O26" s="41"/>
      <c r="P26" s="38"/>
      <c r="Q26" s="41"/>
      <c r="R26" s="38"/>
      <c r="S26" s="41"/>
      <c r="T26" s="38">
        <v>29</v>
      </c>
      <c r="U26" s="41">
        <v>8.0914351851851848E-2</v>
      </c>
      <c r="V26" s="38"/>
      <c r="W26" s="41"/>
      <c r="X26" s="38"/>
      <c r="Y26" s="41"/>
      <c r="Z26" s="38"/>
      <c r="AA26" s="38"/>
      <c r="AB26" s="38"/>
      <c r="AC26" s="42"/>
      <c r="AD26" s="42"/>
      <c r="AE26" s="45"/>
    </row>
    <row r="27" spans="1:31" x14ac:dyDescent="0.35">
      <c r="A27" s="36" t="s">
        <v>123</v>
      </c>
      <c r="B27" s="37" t="s">
        <v>9</v>
      </c>
      <c r="C27" s="42">
        <v>13</v>
      </c>
      <c r="D27" s="56">
        <f>SUM(H27,J27,L27,N27,P27,R27,T27,V27,X27,Z27,AB27,AD27)</f>
        <v>28</v>
      </c>
      <c r="E27" s="39">
        <f>SUM(I27+K27+M27+O27+Q27+S27+U27+W27+Y27+AA27+AC27+AE27)</f>
        <v>3.0046296296296297E-2</v>
      </c>
      <c r="F27" s="38">
        <f>COUNT(H27,J27,L27,N27,P27,R27,T27,V27,X27,Z27)</f>
        <v>1</v>
      </c>
      <c r="G27" s="57">
        <f>COUNT(AB27, AD27)</f>
        <v>0</v>
      </c>
      <c r="H27" s="54"/>
      <c r="I27" s="43"/>
      <c r="J27" s="38"/>
      <c r="K27" s="41"/>
      <c r="L27" s="38">
        <v>28</v>
      </c>
      <c r="M27" s="41">
        <v>3.0046296296296297E-2</v>
      </c>
      <c r="N27" s="38"/>
      <c r="O27" s="41"/>
      <c r="P27" s="38"/>
      <c r="Q27" s="41"/>
      <c r="R27" s="38"/>
      <c r="S27" s="41"/>
      <c r="T27" s="38"/>
      <c r="U27" s="41"/>
      <c r="V27" s="38"/>
      <c r="W27" s="41"/>
      <c r="X27" s="38"/>
      <c r="Y27" s="41"/>
      <c r="Z27" s="38"/>
      <c r="AA27" s="41"/>
      <c r="AB27" s="38"/>
      <c r="AC27" s="43"/>
      <c r="AD27" s="42"/>
      <c r="AE27" s="44"/>
    </row>
    <row r="28" spans="1:31" x14ac:dyDescent="0.35">
      <c r="A28" s="23" t="s">
        <v>81</v>
      </c>
      <c r="B28" s="24" t="s">
        <v>10</v>
      </c>
      <c r="C28" s="69">
        <v>1</v>
      </c>
      <c r="D28" s="61">
        <f>SUM(H28,J28,L28,N28,P28,R28,T28,V28,X28,Z28,AB28,AD28)</f>
        <v>324</v>
      </c>
      <c r="E28" s="62">
        <f>SUM(I28+K28+M28+O28+Q28+S28+U28+W28+Y28+AA28+AC28+AE28)</f>
        <v>3.1184953703703702</v>
      </c>
      <c r="F28" s="63">
        <f>COUNT(H28,J28,L28,N28,P28,R28,T28,V28,X28,Z28)</f>
        <v>9</v>
      </c>
      <c r="G28" s="64">
        <f>COUNT(AB28, AD28)</f>
        <v>2</v>
      </c>
      <c r="H28" s="70">
        <v>30</v>
      </c>
      <c r="I28" s="71">
        <v>2.3229166666666665E-2</v>
      </c>
      <c r="J28" s="63">
        <v>29</v>
      </c>
      <c r="K28" s="72">
        <v>0.25767361111111109</v>
      </c>
      <c r="L28" s="63">
        <v>29</v>
      </c>
      <c r="M28" s="72">
        <v>3.5520833333333335E-2</v>
      </c>
      <c r="N28" s="63">
        <v>30</v>
      </c>
      <c r="O28" s="72">
        <v>3.4594907407407408E-2</v>
      </c>
      <c r="P28" s="63">
        <v>29</v>
      </c>
      <c r="Q28" s="72">
        <v>0.38692129629629629</v>
      </c>
      <c r="R28" s="63">
        <v>29</v>
      </c>
      <c r="S28" s="62">
        <v>2.1158680555555556</v>
      </c>
      <c r="T28" s="63">
        <v>30</v>
      </c>
      <c r="U28" s="72">
        <v>9.6226851851851855E-2</v>
      </c>
      <c r="V28" s="63">
        <v>29</v>
      </c>
      <c r="W28" s="72">
        <v>7.2615740740740745E-2</v>
      </c>
      <c r="X28" s="63">
        <v>30</v>
      </c>
      <c r="Y28" s="72">
        <v>7.0462962962962963E-2</v>
      </c>
      <c r="Z28" s="63"/>
      <c r="AA28" s="63"/>
      <c r="AB28" s="63">
        <v>29</v>
      </c>
      <c r="AC28" s="71">
        <v>6.8171296296296296E-3</v>
      </c>
      <c r="AD28" s="69">
        <v>30</v>
      </c>
      <c r="AE28" s="73">
        <v>1.8564814814814815E-2</v>
      </c>
    </row>
    <row r="29" spans="1:31" x14ac:dyDescent="0.35">
      <c r="A29" s="121" t="s">
        <v>113</v>
      </c>
      <c r="B29" s="122" t="s">
        <v>10</v>
      </c>
      <c r="C29" s="123">
        <v>2</v>
      </c>
      <c r="D29" s="218">
        <f>SUM(H29,J29,L29,N29,P29,R29,T29,V29,X29,Z29,AB29,AD29)</f>
        <v>239</v>
      </c>
      <c r="E29" s="215">
        <f>SUM(I29+K29+M29+O29+Q29+S29+U29+W29+Y29+AA29+AC29+AE29)</f>
        <v>1.0533101851851852</v>
      </c>
      <c r="F29" s="214">
        <f>COUNT(H29,J29,L29,N29,P29,R29,T29,V29,X29,Z29)</f>
        <v>7</v>
      </c>
      <c r="G29" s="219">
        <f>COUNT(AB29, AD29)</f>
        <v>1</v>
      </c>
      <c r="H29" s="124"/>
      <c r="I29" s="125"/>
      <c r="J29" s="214">
        <v>30</v>
      </c>
      <c r="K29" s="217">
        <v>0.20674768518518519</v>
      </c>
      <c r="L29" s="214">
        <v>30</v>
      </c>
      <c r="M29" s="217">
        <v>3.037037037037037E-2</v>
      </c>
      <c r="N29" s="214"/>
      <c r="O29" s="217"/>
      <c r="P29" s="214">
        <v>30</v>
      </c>
      <c r="Q29" s="217">
        <v>0.25993055555555555</v>
      </c>
      <c r="R29" s="214">
        <v>30</v>
      </c>
      <c r="S29" s="217">
        <v>0.30289351851851853</v>
      </c>
      <c r="T29" s="214">
        <v>29</v>
      </c>
      <c r="U29" s="217">
        <v>0.11613425925925926</v>
      </c>
      <c r="V29" s="214">
        <v>30</v>
      </c>
      <c r="W29" s="217">
        <v>6.3599537037037038E-2</v>
      </c>
      <c r="X29" s="214"/>
      <c r="Y29" s="217"/>
      <c r="Z29" s="214">
        <v>30</v>
      </c>
      <c r="AA29" s="217">
        <v>6.7592592592592593E-2</v>
      </c>
      <c r="AB29" s="214">
        <v>30</v>
      </c>
      <c r="AC29" s="125">
        <v>6.0416666666666665E-3</v>
      </c>
      <c r="AD29" s="123"/>
      <c r="AE29" s="220"/>
    </row>
    <row r="30" spans="1:31" x14ac:dyDescent="0.35">
      <c r="A30" s="36" t="s">
        <v>86</v>
      </c>
      <c r="B30" s="37" t="s">
        <v>10</v>
      </c>
      <c r="C30" s="42">
        <v>3</v>
      </c>
      <c r="D30" s="56">
        <f>SUM(H30,J30,L30,N30,P30,R30,T30,V30,X30,Z30,AB30,AD30)</f>
        <v>58</v>
      </c>
      <c r="E30" s="39">
        <f>SUM(I30+K30+M30+O30+Q30+S30+U30+W30+Y30+AA30+AC30+AE30)</f>
        <v>9.5381944444444436E-2</v>
      </c>
      <c r="F30" s="38">
        <f>COUNT(H30,J30,L30,N30,P30,R30,T30,V30,X30,Z30)</f>
        <v>2</v>
      </c>
      <c r="G30" s="57">
        <f>COUNT(AB30, AD30)</f>
        <v>0</v>
      </c>
      <c r="H30" s="54">
        <v>29</v>
      </c>
      <c r="I30" s="43">
        <v>2.4247685185185181E-2</v>
      </c>
      <c r="J30" s="38"/>
      <c r="K30" s="41"/>
      <c r="L30" s="38"/>
      <c r="M30" s="41"/>
      <c r="N30" s="38"/>
      <c r="O30" s="41"/>
      <c r="P30" s="38"/>
      <c r="Q30" s="41"/>
      <c r="R30" s="38"/>
      <c r="S30" s="41"/>
      <c r="T30" s="38"/>
      <c r="U30" s="41"/>
      <c r="V30" s="38"/>
      <c r="W30" s="41"/>
      <c r="X30" s="38">
        <v>29</v>
      </c>
      <c r="Y30" s="41">
        <v>7.1134259259259258E-2</v>
      </c>
      <c r="Z30" s="38"/>
      <c r="AA30" s="41"/>
      <c r="AB30" s="38"/>
      <c r="AC30" s="43"/>
      <c r="AD30" s="42"/>
      <c r="AE30" s="44"/>
    </row>
    <row r="31" spans="1:31" x14ac:dyDescent="0.35">
      <c r="A31" s="23" t="s">
        <v>117</v>
      </c>
      <c r="B31" s="24" t="s">
        <v>11</v>
      </c>
      <c r="C31" s="69">
        <v>1</v>
      </c>
      <c r="D31" s="61">
        <f>SUM(H31,J31,L31,N31,P31,R31,T31,V31,X31,Z31,AB31,AD31)</f>
        <v>240</v>
      </c>
      <c r="E31" s="62">
        <f>SUM(I31+K31+M31+O31+Q31+S31+U31+W31+Y31+AA31+AC31+AE31)</f>
        <v>0.38289351851851849</v>
      </c>
      <c r="F31" s="63">
        <f>COUNT(H31,J31,L31,N31,P31,R31,T31,V31,X31,Z31)</f>
        <v>6</v>
      </c>
      <c r="G31" s="64">
        <f>COUNT(AB31, AD31)</f>
        <v>2</v>
      </c>
      <c r="H31" s="70"/>
      <c r="I31" s="71"/>
      <c r="J31" s="63"/>
      <c r="K31" s="72"/>
      <c r="L31" s="63">
        <v>30</v>
      </c>
      <c r="M31" s="72">
        <v>3.9317129629629632E-2</v>
      </c>
      <c r="N31" s="63">
        <v>30</v>
      </c>
      <c r="O31" s="72">
        <v>3.7488425925925925E-2</v>
      </c>
      <c r="P31" s="63"/>
      <c r="Q31" s="72"/>
      <c r="R31" s="63"/>
      <c r="S31" s="72"/>
      <c r="T31" s="63">
        <v>30</v>
      </c>
      <c r="U31" s="72">
        <v>9.329861111111111E-2</v>
      </c>
      <c r="V31" s="63">
        <v>30</v>
      </c>
      <c r="W31" s="72">
        <v>6.5671296296296297E-2</v>
      </c>
      <c r="X31" s="63">
        <v>30</v>
      </c>
      <c r="Y31" s="72">
        <v>6.7731481481481476E-2</v>
      </c>
      <c r="Z31" s="63">
        <v>30</v>
      </c>
      <c r="AA31" s="72">
        <v>5.3761574074074073E-2</v>
      </c>
      <c r="AB31" s="63">
        <v>30</v>
      </c>
      <c r="AC31" s="71">
        <v>6.3425925925925924E-3</v>
      </c>
      <c r="AD31" s="69">
        <v>30</v>
      </c>
      <c r="AE31" s="73">
        <v>1.9282407407407408E-2</v>
      </c>
    </row>
    <row r="32" spans="1:31" x14ac:dyDescent="0.35">
      <c r="A32" s="23" t="s">
        <v>59</v>
      </c>
      <c r="B32" s="24" t="s">
        <v>28</v>
      </c>
      <c r="C32" s="69">
        <v>1</v>
      </c>
      <c r="D32" s="61">
        <f>SUM(H32,J32,L32,N32,P32,R32,T32,V32,X32,Z32,AB32,AD32)</f>
        <v>337</v>
      </c>
      <c r="E32" s="62">
        <f>SUM(I32+K32+M32+O32+Q32+S32+U32+W32+Y32+AA32+AC32+AE32)</f>
        <v>0.99197916666666652</v>
      </c>
      <c r="F32" s="63">
        <f>COUNT(H32,J32,L32,N32,P32,R32,T32,V32,X32,Z32)</f>
        <v>10</v>
      </c>
      <c r="G32" s="64">
        <f>COUNT(AB32, AD32)</f>
        <v>2</v>
      </c>
      <c r="H32" s="70">
        <v>26</v>
      </c>
      <c r="I32" s="71">
        <v>1.7118055555555556E-2</v>
      </c>
      <c r="J32" s="63">
        <v>23</v>
      </c>
      <c r="K32" s="72">
        <v>0.21012731481481481</v>
      </c>
      <c r="L32" s="63">
        <v>28</v>
      </c>
      <c r="M32" s="72">
        <v>2.2210648148148149E-2</v>
      </c>
      <c r="N32" s="63">
        <v>28</v>
      </c>
      <c r="O32" s="72">
        <v>2.420138888888889E-2</v>
      </c>
      <c r="P32" s="63">
        <v>29</v>
      </c>
      <c r="Q32" s="72">
        <v>0.19572916666666668</v>
      </c>
      <c r="R32" s="63">
        <v>30</v>
      </c>
      <c r="S32" s="72">
        <v>0.2855787037037037</v>
      </c>
      <c r="T32" s="63">
        <v>30</v>
      </c>
      <c r="U32" s="72">
        <v>5.3009259259259256E-2</v>
      </c>
      <c r="V32" s="63">
        <v>30</v>
      </c>
      <c r="W32" s="72">
        <v>4.583333333333333E-2</v>
      </c>
      <c r="X32" s="63">
        <v>28</v>
      </c>
      <c r="Y32" s="72">
        <v>6.1898148148148147E-2</v>
      </c>
      <c r="Z32" s="63">
        <v>28</v>
      </c>
      <c r="AA32" s="72">
        <v>5.8321759259259261E-2</v>
      </c>
      <c r="AB32" s="63">
        <v>28</v>
      </c>
      <c r="AC32" s="71">
        <v>4.43287037037037E-3</v>
      </c>
      <c r="AD32" s="69">
        <v>29</v>
      </c>
      <c r="AE32" s="73">
        <v>1.3518518518518518E-2</v>
      </c>
    </row>
    <row r="33" spans="1:31" x14ac:dyDescent="0.35">
      <c r="A33" s="121" t="s">
        <v>48</v>
      </c>
      <c r="B33" s="122" t="s">
        <v>28</v>
      </c>
      <c r="C33" s="123">
        <v>2</v>
      </c>
      <c r="D33" s="218">
        <f>SUM(H33,J33,L33,N33,P33,R33,T33,V33,X33,Z33,AB33,AD33)</f>
        <v>177</v>
      </c>
      <c r="E33" s="215">
        <f>SUM(I33+K33+M33+O33+Q33+S33+U33+W33+Y33+AA33+AC33+AE33)</f>
        <v>0.26267361111111115</v>
      </c>
      <c r="F33" s="214">
        <f>COUNT(H33,J33,L33,N33,P33,R33,T33,V33,X33,Z33)</f>
        <v>5</v>
      </c>
      <c r="G33" s="219">
        <f>COUNT(AB33, AD33)</f>
        <v>1</v>
      </c>
      <c r="H33" s="124">
        <v>30</v>
      </c>
      <c r="I33" s="125">
        <v>1.5150462962962963E-2</v>
      </c>
      <c r="J33" s="214">
        <v>28</v>
      </c>
      <c r="K33" s="217">
        <v>0.14891203703703704</v>
      </c>
      <c r="L33" s="214">
        <v>29</v>
      </c>
      <c r="M33" s="217">
        <v>2.0578703703703703E-2</v>
      </c>
      <c r="N33" s="214">
        <v>30</v>
      </c>
      <c r="O33" s="217">
        <v>2.2210648148148149E-2</v>
      </c>
      <c r="P33" s="214"/>
      <c r="Q33" s="217"/>
      <c r="R33" s="214"/>
      <c r="S33" s="217"/>
      <c r="T33" s="214"/>
      <c r="U33" s="217"/>
      <c r="V33" s="214"/>
      <c r="W33" s="217"/>
      <c r="X33" s="214">
        <v>30</v>
      </c>
      <c r="Y33" s="217">
        <v>4.3680555555555556E-2</v>
      </c>
      <c r="Z33" s="214"/>
      <c r="AA33" s="214"/>
      <c r="AB33" s="214"/>
      <c r="AC33" s="125"/>
      <c r="AD33" s="123">
        <v>30</v>
      </c>
      <c r="AE33" s="126">
        <v>1.2141203703703704E-2</v>
      </c>
    </row>
    <row r="34" spans="1:31" x14ac:dyDescent="0.35">
      <c r="A34" s="36" t="s">
        <v>74</v>
      </c>
      <c r="B34" s="37" t="s">
        <v>28</v>
      </c>
      <c r="C34" s="42">
        <v>3</v>
      </c>
      <c r="D34" s="56">
        <f>SUM(H34,J34,L34,N34,P34,R34,T34,V34,X34,Z34,AB34,AD34)</f>
        <v>163</v>
      </c>
      <c r="E34" s="39">
        <f>SUM(I34+K34+M34+O34+Q34+S34+U34+W34+Y34+AA34+AC34+AE34)</f>
        <v>0.50243055555555549</v>
      </c>
      <c r="F34" s="38">
        <f>COUNT(H34,J34,L34,N34,P34,R34,T34,V34,X34,Z34)</f>
        <v>6</v>
      </c>
      <c r="G34" s="57">
        <f>COUNT(AB34, AD34)</f>
        <v>0</v>
      </c>
      <c r="H34" s="54">
        <v>27</v>
      </c>
      <c r="I34" s="43">
        <v>1.6284722222222221E-2</v>
      </c>
      <c r="J34" s="38">
        <v>26</v>
      </c>
      <c r="K34" s="41">
        <v>0.15474537037037037</v>
      </c>
      <c r="L34" s="38">
        <v>27</v>
      </c>
      <c r="M34" s="41">
        <v>2.2581018518518518E-2</v>
      </c>
      <c r="N34" s="38">
        <v>27</v>
      </c>
      <c r="O34" s="41">
        <v>2.585648148148148E-2</v>
      </c>
      <c r="P34" s="38">
        <v>27</v>
      </c>
      <c r="Q34" s="41">
        <v>0.22349537037037037</v>
      </c>
      <c r="R34" s="38"/>
      <c r="S34" s="41"/>
      <c r="T34" s="38">
        <v>29</v>
      </c>
      <c r="U34" s="41">
        <v>5.9467592592592593E-2</v>
      </c>
      <c r="V34" s="38"/>
      <c r="W34" s="41"/>
      <c r="X34" s="38"/>
      <c r="Y34" s="41"/>
      <c r="Z34" s="38"/>
      <c r="AA34" s="41"/>
      <c r="AB34" s="38"/>
      <c r="AC34" s="43"/>
      <c r="AD34" s="42"/>
      <c r="AE34" s="44"/>
    </row>
    <row r="35" spans="1:31" x14ac:dyDescent="0.35">
      <c r="A35" s="121" t="s">
        <v>72</v>
      </c>
      <c r="B35" s="122" t="s">
        <v>28</v>
      </c>
      <c r="C35" s="123">
        <v>4</v>
      </c>
      <c r="D35" s="218">
        <f>SUM(H35,J35,L35,N35,P35,R35,T35,V35,X35,Z35,AB35,AD35)</f>
        <v>158</v>
      </c>
      <c r="E35" s="215">
        <f>SUM(I35+K35+M35+O35+Q35+S35+U35+W35+Y35+AA35+AC35+AE35)</f>
        <v>0.44497685185185187</v>
      </c>
      <c r="F35" s="214">
        <f>COUNT(H35,J35,L35,N35,P35,R35,T35,V35,X35,Z35)</f>
        <v>5</v>
      </c>
      <c r="G35" s="219">
        <f>COUNT(AB35, AD35)</f>
        <v>1</v>
      </c>
      <c r="H35" s="124">
        <v>23</v>
      </c>
      <c r="I35" s="125">
        <v>1.7997685185185186E-2</v>
      </c>
      <c r="J35" s="214"/>
      <c r="K35" s="217"/>
      <c r="L35" s="214">
        <v>26</v>
      </c>
      <c r="M35" s="217">
        <v>2.2615740740740742E-2</v>
      </c>
      <c r="N35" s="214"/>
      <c r="O35" s="217"/>
      <c r="P35" s="214">
        <v>24</v>
      </c>
      <c r="Q35" s="217">
        <v>0.29939814814814814</v>
      </c>
      <c r="R35" s="214"/>
      <c r="S35" s="217"/>
      <c r="T35" s="214"/>
      <c r="U35" s="217"/>
      <c r="V35" s="214"/>
      <c r="W35" s="217"/>
      <c r="X35" s="214">
        <v>29</v>
      </c>
      <c r="Y35" s="217">
        <v>5.2986111111111109E-2</v>
      </c>
      <c r="Z35" s="214">
        <v>30</v>
      </c>
      <c r="AA35" s="217">
        <v>4.5613425925925925E-2</v>
      </c>
      <c r="AB35" s="214">
        <v>26</v>
      </c>
      <c r="AC35" s="125">
        <v>6.3657407407407404E-3</v>
      </c>
      <c r="AD35" s="123"/>
      <c r="AE35" s="126"/>
    </row>
    <row r="36" spans="1:31" x14ac:dyDescent="0.35">
      <c r="A36" s="121" t="s">
        <v>66</v>
      </c>
      <c r="B36" s="122" t="s">
        <v>28</v>
      </c>
      <c r="C36" s="123">
        <v>5</v>
      </c>
      <c r="D36" s="218">
        <f>SUM(H36,J36,L36,N36,P36,R36,T36,V36,X36,Z36,AB36,AD36)</f>
        <v>154</v>
      </c>
      <c r="E36" s="215">
        <f>SUM(I36+K36+M36+O36+Q36+S36+U36+W36+Y36+AA36+AC36+AE36)</f>
        <v>0.27504629629629629</v>
      </c>
      <c r="F36" s="214">
        <f>COUNT(H36,J36,L36,N36,P36,R36,T36,V36,X36,Z36)</f>
        <v>5</v>
      </c>
      <c r="G36" s="219">
        <f>COUNT(AB36, AD36)</f>
        <v>1</v>
      </c>
      <c r="H36" s="124">
        <v>21</v>
      </c>
      <c r="I36" s="125">
        <v>2.0925925925925928E-2</v>
      </c>
      <c r="J36" s="214">
        <v>28</v>
      </c>
      <c r="K36" s="217">
        <v>0.14891203703703704</v>
      </c>
      <c r="L36" s="214">
        <v>20</v>
      </c>
      <c r="M36" s="217">
        <v>2.8125000000000001E-2</v>
      </c>
      <c r="N36" s="214">
        <v>29</v>
      </c>
      <c r="O36" s="217">
        <v>2.2372685185185186E-2</v>
      </c>
      <c r="P36" s="214"/>
      <c r="Q36" s="217"/>
      <c r="R36" s="214"/>
      <c r="S36" s="217"/>
      <c r="T36" s="214"/>
      <c r="U36" s="217"/>
      <c r="V36" s="214"/>
      <c r="W36" s="217"/>
      <c r="X36" s="214"/>
      <c r="Y36" s="217"/>
      <c r="Z36" s="214">
        <v>29</v>
      </c>
      <c r="AA36" s="217">
        <v>4.8483796296296296E-2</v>
      </c>
      <c r="AB36" s="214">
        <v>27</v>
      </c>
      <c r="AC36" s="125">
        <v>6.2268518518518515E-3</v>
      </c>
      <c r="AD36" s="123"/>
      <c r="AE36" s="126"/>
    </row>
    <row r="37" spans="1:31" x14ac:dyDescent="0.35">
      <c r="A37" s="36" t="s">
        <v>87</v>
      </c>
      <c r="B37" s="37" t="s">
        <v>28</v>
      </c>
      <c r="C37" s="42">
        <v>6</v>
      </c>
      <c r="D37" s="56">
        <f>SUM(H37,J37,L37,N37,P37,R37,T37,V37,X37,Z37,AB37,AD37)</f>
        <v>131</v>
      </c>
      <c r="E37" s="39">
        <f>SUM(I37+K37+M37+O37+Q37+S37+U37+W37+Y37+AA37+AC37+AE37)</f>
        <v>0.26724537037037033</v>
      </c>
      <c r="F37" s="38">
        <f>COUNT(H37,J37,L37,N37,P37,R37,T37,V37,X37,Z37)</f>
        <v>4</v>
      </c>
      <c r="G37" s="57">
        <f>COUNT(AB37, AD37)</f>
        <v>1</v>
      </c>
      <c r="H37" s="54">
        <v>29</v>
      </c>
      <c r="I37" s="43">
        <v>1.5462962962962963E-2</v>
      </c>
      <c r="J37" s="38"/>
      <c r="K37" s="41"/>
      <c r="L37" s="38">
        <v>18</v>
      </c>
      <c r="M37" s="41">
        <v>3.6469907407407409E-2</v>
      </c>
      <c r="N37" s="38">
        <v>25</v>
      </c>
      <c r="O37" s="41">
        <v>3.6076388888888887E-2</v>
      </c>
      <c r="P37" s="38">
        <v>30</v>
      </c>
      <c r="Q37" s="41">
        <v>0.17488425925925927</v>
      </c>
      <c r="R37" s="38"/>
      <c r="S37" s="41"/>
      <c r="T37" s="38"/>
      <c r="U37" s="41"/>
      <c r="V37" s="38"/>
      <c r="W37" s="41"/>
      <c r="X37" s="38"/>
      <c r="Y37" s="41"/>
      <c r="Z37" s="38"/>
      <c r="AA37" s="41"/>
      <c r="AB37" s="38">
        <v>29</v>
      </c>
      <c r="AC37" s="43">
        <v>4.3518518518518515E-3</v>
      </c>
      <c r="AD37" s="42"/>
      <c r="AE37" s="44"/>
    </row>
    <row r="38" spans="1:31" x14ac:dyDescent="0.35">
      <c r="A38" s="36" t="s">
        <v>116</v>
      </c>
      <c r="B38" s="37" t="s">
        <v>28</v>
      </c>
      <c r="C38" s="42">
        <v>7</v>
      </c>
      <c r="D38" s="56">
        <f>SUM(H38,J38,L38,N38,P38,R38,T38,V38,X38,Z38,AB38,AD38)</f>
        <v>131</v>
      </c>
      <c r="E38" s="39">
        <f>SUM(I38+K38+M38+O38+Q38+S38+U38+W38+Y38+AA38+AC38+AE38)</f>
        <v>0.38337962962962963</v>
      </c>
      <c r="F38" s="38">
        <f>COUNT(H38,J38,L38,N38,P38,R38,T38,V38,X38,Z38)</f>
        <v>4</v>
      </c>
      <c r="G38" s="57">
        <f>COUNT(AB38, AD38)</f>
        <v>1</v>
      </c>
      <c r="H38" s="54">
        <v>24</v>
      </c>
      <c r="I38" s="43">
        <v>1.7488425925925925E-2</v>
      </c>
      <c r="J38" s="38">
        <v>29</v>
      </c>
      <c r="K38" s="41">
        <v>0.13815972222222223</v>
      </c>
      <c r="L38" s="38">
        <v>25</v>
      </c>
      <c r="M38" s="41">
        <v>2.2847222222222224E-2</v>
      </c>
      <c r="N38" s="38"/>
      <c r="O38" s="41"/>
      <c r="P38" s="38">
        <v>28</v>
      </c>
      <c r="Q38" s="41">
        <v>0.19829861111111111</v>
      </c>
      <c r="R38" s="38"/>
      <c r="S38" s="41"/>
      <c r="T38" s="38"/>
      <c r="U38" s="41"/>
      <c r="V38" s="38"/>
      <c r="W38" s="41"/>
      <c r="X38" s="38"/>
      <c r="Y38" s="41"/>
      <c r="Z38" s="38"/>
      <c r="AA38" s="41"/>
      <c r="AB38" s="38">
        <v>25</v>
      </c>
      <c r="AC38" s="43">
        <v>6.5856481481481478E-3</v>
      </c>
      <c r="AD38" s="42"/>
      <c r="AE38" s="45"/>
    </row>
    <row r="39" spans="1:31" x14ac:dyDescent="0.35">
      <c r="A39" s="36" t="s">
        <v>112</v>
      </c>
      <c r="B39" s="37" t="s">
        <v>28</v>
      </c>
      <c r="C39" s="42">
        <v>8</v>
      </c>
      <c r="D39" s="56">
        <f>SUM(H39,J39,L39,N39,P39,R39,T39,V39,X39,Z39,AB39,AD39)</f>
        <v>99</v>
      </c>
      <c r="E39" s="39">
        <f>SUM(I39+K39+M39+O39+Q39+S39+U39+W39+Y39+AA39+AC39+AE39)</f>
        <v>0.54818287037037028</v>
      </c>
      <c r="F39" s="38">
        <f>COUNT(H39,J39,L39,N39,P39,R39,T39,V39,X39,Z39)</f>
        <v>4</v>
      </c>
      <c r="G39" s="57">
        <f>COUNT(AB39, AD39)</f>
        <v>0</v>
      </c>
      <c r="H39" s="54"/>
      <c r="I39" s="43"/>
      <c r="J39" s="38">
        <v>24</v>
      </c>
      <c r="K39" s="41">
        <v>0.18486111111111111</v>
      </c>
      <c r="L39" s="38">
        <v>22</v>
      </c>
      <c r="M39" s="41">
        <v>2.4791666666666667E-2</v>
      </c>
      <c r="N39" s="38"/>
      <c r="O39" s="41"/>
      <c r="P39" s="38">
        <v>25</v>
      </c>
      <c r="Q39" s="41">
        <v>0.27890046296296295</v>
      </c>
      <c r="R39" s="38"/>
      <c r="S39" s="41"/>
      <c r="T39" s="38">
        <v>28</v>
      </c>
      <c r="U39" s="41">
        <v>5.962962962962963E-2</v>
      </c>
      <c r="V39" s="38"/>
      <c r="W39" s="41"/>
      <c r="X39" s="38"/>
      <c r="Y39" s="41"/>
      <c r="Z39" s="38"/>
      <c r="AA39" s="41"/>
      <c r="AB39" s="38"/>
      <c r="AC39" s="43"/>
      <c r="AD39" s="42"/>
      <c r="AE39" s="44"/>
    </row>
    <row r="40" spans="1:31" x14ac:dyDescent="0.35">
      <c r="A40" s="36" t="s">
        <v>109</v>
      </c>
      <c r="B40" s="37" t="s">
        <v>28</v>
      </c>
      <c r="C40" s="42">
        <v>9</v>
      </c>
      <c r="D40" s="56">
        <f>SUM(H40,J40,L40,N40,P40,R40,T40,V40,X40,Z40,AB40,AD40)</f>
        <v>76</v>
      </c>
      <c r="E40" s="39">
        <f>SUM(I40+K40+M40+O40+Q40+S40+U40+W40+Y40+AA40+AC40+AE40)</f>
        <v>0.25527777777777777</v>
      </c>
      <c r="F40" s="38">
        <f>COUNT(H40,J40,L40,N40,P40,R40,T40,V40,X40,Z40)</f>
        <v>3</v>
      </c>
      <c r="G40" s="57">
        <f>COUNT(AB40, AD40)</f>
        <v>0</v>
      </c>
      <c r="H40" s="54"/>
      <c r="I40" s="43"/>
      <c r="J40" s="38">
        <v>25</v>
      </c>
      <c r="K40" s="41">
        <v>0.17319444444444446</v>
      </c>
      <c r="L40" s="38">
        <v>24</v>
      </c>
      <c r="M40" s="41">
        <v>2.3344907407407408E-2</v>
      </c>
      <c r="N40" s="38"/>
      <c r="O40" s="41"/>
      <c r="P40" s="38"/>
      <c r="Q40" s="41"/>
      <c r="R40" s="38"/>
      <c r="S40" s="41"/>
      <c r="T40" s="38"/>
      <c r="U40" s="41"/>
      <c r="V40" s="38"/>
      <c r="W40" s="41"/>
      <c r="X40" s="38"/>
      <c r="Y40" s="41"/>
      <c r="Z40" s="38">
        <v>27</v>
      </c>
      <c r="AA40" s="41">
        <v>5.8738425925925923E-2</v>
      </c>
      <c r="AB40" s="38"/>
      <c r="AC40" s="42"/>
      <c r="AD40" s="42"/>
      <c r="AE40" s="44"/>
    </row>
    <row r="41" spans="1:31" x14ac:dyDescent="0.35">
      <c r="A41" s="36" t="s">
        <v>67</v>
      </c>
      <c r="B41" s="37" t="s">
        <v>28</v>
      </c>
      <c r="C41" s="42">
        <v>10</v>
      </c>
      <c r="D41" s="56">
        <f>SUM(H41,J41,L41,N41,P41,R41,T41,V41,X41,Z41,AB41,AD41)</f>
        <v>72</v>
      </c>
      <c r="E41" s="39">
        <f>SUM(I41+K41+M41+O41+Q41+S41+U41+W41+Y41+AA41+AC41+AE41)</f>
        <v>7.1446759259259252E-2</v>
      </c>
      <c r="F41" s="38">
        <f>COUNT(H41,J41,L41,N41,P41,R41,T41,V41,X41,Z41)</f>
        <v>3</v>
      </c>
      <c r="G41" s="57">
        <f>COUNT(AB41, AD41)</f>
        <v>0</v>
      </c>
      <c r="H41" s="54">
        <v>25</v>
      </c>
      <c r="I41" s="43">
        <v>1.7372685185185185E-2</v>
      </c>
      <c r="J41" s="38"/>
      <c r="K41" s="41"/>
      <c r="L41" s="38">
        <v>21</v>
      </c>
      <c r="M41" s="41">
        <v>2.7569444444444445E-2</v>
      </c>
      <c r="N41" s="38">
        <v>26</v>
      </c>
      <c r="O41" s="41">
        <v>2.6504629629629628E-2</v>
      </c>
      <c r="P41" s="38"/>
      <c r="Q41" s="41"/>
      <c r="R41" s="38"/>
      <c r="S41" s="41"/>
      <c r="T41" s="38"/>
      <c r="U41" s="41"/>
      <c r="V41" s="38"/>
      <c r="W41" s="41"/>
      <c r="X41" s="38"/>
      <c r="Y41" s="41"/>
      <c r="Z41" s="38"/>
      <c r="AA41" s="38"/>
      <c r="AB41" s="38"/>
      <c r="AC41" s="42"/>
      <c r="AD41" s="42"/>
      <c r="AE41" s="45"/>
    </row>
    <row r="42" spans="1:31" x14ac:dyDescent="0.35">
      <c r="A42" s="36" t="s">
        <v>128</v>
      </c>
      <c r="B42" s="37" t="s">
        <v>28</v>
      </c>
      <c r="C42" s="42">
        <v>11</v>
      </c>
      <c r="D42" s="56">
        <f>SUM(H42,J42,L42,N42,P42,R42,T42,V42,X42,Z42,AB42,AD42)</f>
        <v>53</v>
      </c>
      <c r="E42" s="39">
        <f>SUM(I42+K42+M42+O42+Q42+S42+U42+W42+Y42+AA42+AC42+AE42)</f>
        <v>0.31630787037037039</v>
      </c>
      <c r="F42" s="38">
        <f>COUNT(H42,J42,L42,N42,P42,R42,T42,V42,X42,Z42)</f>
        <v>2</v>
      </c>
      <c r="G42" s="57">
        <f>COUNT(AB42, AD42)</f>
        <v>0</v>
      </c>
      <c r="H42" s="54"/>
      <c r="I42" s="43"/>
      <c r="J42" s="38"/>
      <c r="K42" s="41"/>
      <c r="L42" s="38"/>
      <c r="M42" s="41"/>
      <c r="N42" s="38"/>
      <c r="O42" s="41"/>
      <c r="P42" s="38">
        <v>26</v>
      </c>
      <c r="Q42" s="41">
        <v>0.24700231481481483</v>
      </c>
      <c r="R42" s="38"/>
      <c r="S42" s="41"/>
      <c r="T42" s="38">
        <v>27</v>
      </c>
      <c r="U42" s="43">
        <v>6.9305555555555551E-2</v>
      </c>
      <c r="V42" s="38"/>
      <c r="W42" s="41"/>
      <c r="X42" s="38"/>
      <c r="Y42" s="41"/>
      <c r="Z42" s="38"/>
      <c r="AA42" s="41"/>
      <c r="AB42" s="38"/>
      <c r="AC42" s="42"/>
      <c r="AD42" s="42"/>
      <c r="AE42" s="44"/>
    </row>
    <row r="43" spans="1:31" x14ac:dyDescent="0.35">
      <c r="A43" s="36" t="s">
        <v>46</v>
      </c>
      <c r="B43" s="37" t="s">
        <v>28</v>
      </c>
      <c r="C43" s="42">
        <v>12</v>
      </c>
      <c r="D43" s="56">
        <f>SUM(H43,J43,L43,N43,P43,R43,T43,V43,X43,Z43,AB43,AD43)</f>
        <v>41</v>
      </c>
      <c r="E43" s="39">
        <f>SUM(I43+K43+M43+O43+Q43+S43+U43+W43+Y43+AA43+AC43+AE43)</f>
        <v>5.0289351851851849E-2</v>
      </c>
      <c r="F43" s="38">
        <f>COUNT(H43,J43,L43,N43,P43,R43,T43,V43,X43,Z43)</f>
        <v>2</v>
      </c>
      <c r="G43" s="57">
        <f>COUNT(AB43, AD43)</f>
        <v>0</v>
      </c>
      <c r="H43" s="54">
        <v>22</v>
      </c>
      <c r="I43" s="43">
        <v>2.0914351851851851E-2</v>
      </c>
      <c r="J43" s="38"/>
      <c r="K43" s="41"/>
      <c r="L43" s="38">
        <v>19</v>
      </c>
      <c r="M43" s="41">
        <v>2.9374999999999998E-2</v>
      </c>
      <c r="N43" s="38"/>
      <c r="O43" s="41"/>
      <c r="P43" s="38"/>
      <c r="Q43" s="41"/>
      <c r="R43" s="38"/>
      <c r="S43" s="41"/>
      <c r="T43" s="38"/>
      <c r="U43" s="41"/>
      <c r="V43" s="38"/>
      <c r="W43" s="41"/>
      <c r="X43" s="38"/>
      <c r="Y43" s="41"/>
      <c r="Z43" s="38"/>
      <c r="AA43" s="41"/>
      <c r="AB43" s="38"/>
      <c r="AC43" s="42"/>
      <c r="AD43" s="42"/>
      <c r="AE43" s="44"/>
    </row>
    <row r="44" spans="1:31" x14ac:dyDescent="0.35">
      <c r="A44" s="36" t="s">
        <v>139</v>
      </c>
      <c r="B44" s="37" t="s">
        <v>28</v>
      </c>
      <c r="C44" s="42">
        <v>13</v>
      </c>
      <c r="D44" s="56">
        <f>SUM(H44,J44,L44,N44,P44,R44,T44,V44,X44,Z44,AB44,AD44)</f>
        <v>30</v>
      </c>
      <c r="E44" s="39">
        <f>SUM(I44+K44+M44+O44+Q44+S44+U44+W44+Y44+AA44+AC44+AE44)</f>
        <v>4.31712962962963E-3</v>
      </c>
      <c r="F44" s="38">
        <f>COUNT(H44,J44,L44,N44,P44,R44,T44,V44,X44,Z44)</f>
        <v>0</v>
      </c>
      <c r="G44" s="57">
        <f>COUNT(AB44, AD44)</f>
        <v>1</v>
      </c>
      <c r="H44" s="54"/>
      <c r="I44" s="43"/>
      <c r="J44" s="38"/>
      <c r="K44" s="41"/>
      <c r="L44" s="38"/>
      <c r="M44" s="41"/>
      <c r="N44" s="38"/>
      <c r="O44" s="41"/>
      <c r="P44" s="38"/>
      <c r="Q44" s="41"/>
      <c r="R44" s="38"/>
      <c r="S44" s="41"/>
      <c r="T44" s="38"/>
      <c r="U44" s="41"/>
      <c r="V44" s="38"/>
      <c r="W44" s="41"/>
      <c r="X44" s="38"/>
      <c r="Y44" s="41"/>
      <c r="Z44" s="38"/>
      <c r="AA44" s="41"/>
      <c r="AB44" s="38">
        <v>30</v>
      </c>
      <c r="AC44" s="43">
        <v>4.31712962962963E-3</v>
      </c>
      <c r="AD44" s="42"/>
      <c r="AE44" s="44"/>
    </row>
    <row r="45" spans="1:31" x14ac:dyDescent="0.35">
      <c r="A45" s="36" t="s">
        <v>119</v>
      </c>
      <c r="B45" s="37" t="s">
        <v>28</v>
      </c>
      <c r="C45" s="42">
        <v>13</v>
      </c>
      <c r="D45" s="56">
        <f>SUM(H45,J45,L45,N45,P45,R45,T45,V45,X45,Z45,AB45,AD45)</f>
        <v>30</v>
      </c>
      <c r="E45" s="39">
        <f>SUM(I45+K45+M45+O45+Q45+S45+U45+W45+Y45+AA45+AC45+AE45)</f>
        <v>1.8900462962962963E-2</v>
      </c>
      <c r="F45" s="38">
        <f>COUNT(H45,J45,L45,N45,P45,R45,T45,V45,X45,Z45)</f>
        <v>1</v>
      </c>
      <c r="G45" s="57">
        <f>COUNT(AB45, AD45)</f>
        <v>0</v>
      </c>
      <c r="H45" s="54"/>
      <c r="I45" s="43"/>
      <c r="J45" s="38"/>
      <c r="K45" s="41"/>
      <c r="L45" s="38">
        <v>30</v>
      </c>
      <c r="M45" s="41">
        <v>1.8900462962962963E-2</v>
      </c>
      <c r="N45" s="38"/>
      <c r="O45" s="41"/>
      <c r="P45" s="38"/>
      <c r="Q45" s="41"/>
      <c r="R45" s="38"/>
      <c r="S45" s="41"/>
      <c r="T45" s="38"/>
      <c r="U45" s="41"/>
      <c r="V45" s="38"/>
      <c r="W45" s="41"/>
      <c r="X45" s="38"/>
      <c r="Y45" s="41"/>
      <c r="Z45" s="38"/>
      <c r="AA45" s="38"/>
      <c r="AB45" s="38"/>
      <c r="AC45" s="43"/>
      <c r="AD45" s="42"/>
      <c r="AE45" s="45"/>
    </row>
    <row r="46" spans="1:31" x14ac:dyDescent="0.35">
      <c r="A46" s="36" t="s">
        <v>111</v>
      </c>
      <c r="B46" s="37" t="s">
        <v>28</v>
      </c>
      <c r="C46" s="42">
        <v>13</v>
      </c>
      <c r="D46" s="56">
        <f>SUM(H46,J46,L46,N46,P46,R46,T46,V46,X46,Z46,AB46,AD46)</f>
        <v>30</v>
      </c>
      <c r="E46" s="39">
        <f>SUM(I46+K46+M46+O46+Q46+S46+U46+W46+Y46+AA46+AC46+AE46)</f>
        <v>0.12075231481481481</v>
      </c>
      <c r="F46" s="38">
        <f>COUNT(H46,J46,L46,N46,P46,R46,T46,V46,X46,Z46)</f>
        <v>1</v>
      </c>
      <c r="G46" s="57">
        <f>COUNT(AB46, AD46)</f>
        <v>0</v>
      </c>
      <c r="H46" s="54"/>
      <c r="I46" s="43"/>
      <c r="J46" s="38">
        <v>30</v>
      </c>
      <c r="K46" s="41">
        <v>0.12075231481481481</v>
      </c>
      <c r="L46" s="38"/>
      <c r="M46" s="41"/>
      <c r="N46" s="38"/>
      <c r="O46" s="41"/>
      <c r="P46" s="38"/>
      <c r="Q46" s="41"/>
      <c r="R46" s="38"/>
      <c r="S46" s="41"/>
      <c r="T46" s="38"/>
      <c r="U46" s="41"/>
      <c r="V46" s="38"/>
      <c r="W46" s="41"/>
      <c r="X46" s="38"/>
      <c r="Y46" s="41"/>
      <c r="Z46" s="38"/>
      <c r="AA46" s="41"/>
      <c r="AB46" s="38"/>
      <c r="AC46" s="43"/>
      <c r="AD46" s="42"/>
      <c r="AE46" s="44"/>
    </row>
    <row r="47" spans="1:31" x14ac:dyDescent="0.35">
      <c r="A47" s="36" t="s">
        <v>82</v>
      </c>
      <c r="B47" s="37" t="s">
        <v>28</v>
      </c>
      <c r="C47" s="42">
        <v>16</v>
      </c>
      <c r="D47" s="56">
        <f>SUM(H47,J47,L47,N47,P47,R47,T47,V47,X47,Z47,AB47,AD47)</f>
        <v>28</v>
      </c>
      <c r="E47" s="39">
        <f>SUM(I47+K47+M47+O47+Q47+S47+U47+W47+Y47+AA47+AC47+AE47)</f>
        <v>1.6180555555555556E-2</v>
      </c>
      <c r="F47" s="38">
        <f>COUNT(H47,J47,L47,N47,P47,R47,T47,V47,X47,Z47)</f>
        <v>1</v>
      </c>
      <c r="G47" s="57">
        <f>COUNT(AB47, AD47)</f>
        <v>0</v>
      </c>
      <c r="H47" s="54">
        <v>28</v>
      </c>
      <c r="I47" s="43">
        <v>1.6180555555555556E-2</v>
      </c>
      <c r="J47" s="38"/>
      <c r="K47" s="41"/>
      <c r="L47" s="38"/>
      <c r="M47" s="41"/>
      <c r="N47" s="38"/>
      <c r="O47" s="41"/>
      <c r="P47" s="38"/>
      <c r="Q47" s="41"/>
      <c r="R47" s="38"/>
      <c r="S47" s="41"/>
      <c r="T47" s="38"/>
      <c r="U47" s="41"/>
      <c r="V47" s="38"/>
      <c r="W47" s="41"/>
      <c r="X47" s="38"/>
      <c r="Y47" s="41"/>
      <c r="Z47" s="38"/>
      <c r="AA47" s="38"/>
      <c r="AB47" s="38"/>
      <c r="AC47" s="43"/>
      <c r="AD47" s="42"/>
      <c r="AE47" s="45"/>
    </row>
    <row r="48" spans="1:31" x14ac:dyDescent="0.35">
      <c r="A48" s="36" t="s">
        <v>120</v>
      </c>
      <c r="B48" s="37" t="s">
        <v>28</v>
      </c>
      <c r="C48" s="42">
        <v>17</v>
      </c>
      <c r="D48" s="56">
        <f>SUM(H48,J48,L48,N48,P48,R48,T48,V48,X48,Z48,AB48,AD48)</f>
        <v>23</v>
      </c>
      <c r="E48" s="39">
        <f>SUM(I48+K48+M48+O48+Q48+S48+U48+W48+Y48+AA48+AC48+AE48)</f>
        <v>2.3784722222222221E-2</v>
      </c>
      <c r="F48" s="38">
        <f>COUNT(H48,J48,L48,N48,P48,R48,T48,V48,X48,Z48)</f>
        <v>1</v>
      </c>
      <c r="G48" s="57">
        <f>COUNT(AB48, AD48)</f>
        <v>0</v>
      </c>
      <c r="H48" s="54"/>
      <c r="I48" s="43"/>
      <c r="J48" s="38"/>
      <c r="K48" s="41"/>
      <c r="L48" s="38">
        <v>23</v>
      </c>
      <c r="M48" s="41">
        <v>2.3784722222222221E-2</v>
      </c>
      <c r="N48" s="38"/>
      <c r="O48" s="41"/>
      <c r="P48" s="38"/>
      <c r="Q48" s="41"/>
      <c r="R48" s="38"/>
      <c r="S48" s="41"/>
      <c r="T48" s="38"/>
      <c r="U48" s="41"/>
      <c r="V48" s="38"/>
      <c r="W48" s="41"/>
      <c r="X48" s="38"/>
      <c r="Y48" s="41"/>
      <c r="Z48" s="38"/>
      <c r="AA48" s="41"/>
      <c r="AB48" s="38"/>
      <c r="AC48" s="42"/>
      <c r="AD48" s="42"/>
      <c r="AE48" s="44"/>
    </row>
    <row r="49" spans="1:31" x14ac:dyDescent="0.35">
      <c r="A49" s="23" t="s">
        <v>89</v>
      </c>
      <c r="B49" s="24" t="s">
        <v>5</v>
      </c>
      <c r="C49" s="69">
        <v>1</v>
      </c>
      <c r="D49" s="61">
        <f>SUM(H49,J49,L49,N49,P49,R49,T49,V49,X49,Z49,AB49,AD49)</f>
        <v>343</v>
      </c>
      <c r="E49" s="62">
        <f>SUM(I49+K49+M49+O49+Q49+S49+U49+W49+Y49+AA49+AC49+AE49)</f>
        <v>0.85703703703703704</v>
      </c>
      <c r="F49" s="63">
        <f>COUNT(H49,J49,L49,N49,P49,R49,T49,V49,X49,Z49)</f>
        <v>10</v>
      </c>
      <c r="G49" s="64">
        <f>COUNT(AB49, AD49)</f>
        <v>2</v>
      </c>
      <c r="H49" s="70">
        <v>29</v>
      </c>
      <c r="I49" s="71">
        <v>1.6018518518518519E-2</v>
      </c>
      <c r="J49" s="63">
        <v>26</v>
      </c>
      <c r="K49" s="72">
        <v>0.15688657407407408</v>
      </c>
      <c r="L49" s="63">
        <v>29</v>
      </c>
      <c r="M49" s="72">
        <v>2.2465277777777778E-2</v>
      </c>
      <c r="N49" s="63">
        <v>30</v>
      </c>
      <c r="O49" s="72">
        <v>2.3090277777777779E-2</v>
      </c>
      <c r="P49" s="63">
        <v>27</v>
      </c>
      <c r="Q49" s="72">
        <v>0.19667824074074075</v>
      </c>
      <c r="R49" s="63">
        <v>30</v>
      </c>
      <c r="S49" s="72">
        <v>0.2376388888888889</v>
      </c>
      <c r="T49" s="63">
        <v>30</v>
      </c>
      <c r="U49" s="72">
        <v>5.5543981481481479E-2</v>
      </c>
      <c r="V49" s="63">
        <v>29</v>
      </c>
      <c r="W49" s="72">
        <v>4.4699074074074072E-2</v>
      </c>
      <c r="X49" s="63">
        <v>30</v>
      </c>
      <c r="Y49" s="72">
        <v>4.7314814814814816E-2</v>
      </c>
      <c r="Z49" s="63">
        <v>28</v>
      </c>
      <c r="AA49" s="72">
        <v>3.8136574074074073E-2</v>
      </c>
      <c r="AB49" s="63">
        <v>29</v>
      </c>
      <c r="AC49" s="71">
        <v>4.363425925925926E-3</v>
      </c>
      <c r="AD49" s="69">
        <v>26</v>
      </c>
      <c r="AE49" s="73">
        <v>1.4201388888888888E-2</v>
      </c>
    </row>
    <row r="50" spans="1:31" x14ac:dyDescent="0.35">
      <c r="A50" s="121" t="s">
        <v>90</v>
      </c>
      <c r="B50" s="122" t="s">
        <v>5</v>
      </c>
      <c r="C50" s="123">
        <v>2</v>
      </c>
      <c r="D50" s="218">
        <f>SUM(H50,J50,L50,N50,P50,R50,T50,V50,X50,Z50,AB50,AD50)</f>
        <v>320</v>
      </c>
      <c r="E50" s="215">
        <f>SUM(I50+K50+M50+O50+Q50+S50+U50+W50+Y50+AA50+AC50+AE50)</f>
        <v>0.87231481481481477</v>
      </c>
      <c r="F50" s="214">
        <f>COUNT(H50,J50,L50,N50,P50,R50,T50,V50,X50,Z50)</f>
        <v>10</v>
      </c>
      <c r="G50" s="219">
        <f>COUNT(AB50, AD50)</f>
        <v>2</v>
      </c>
      <c r="H50" s="124">
        <v>25</v>
      </c>
      <c r="I50" s="125">
        <v>1.7453703703703704E-2</v>
      </c>
      <c r="J50" s="214">
        <v>25</v>
      </c>
      <c r="K50" s="217">
        <v>0.16039351851851852</v>
      </c>
      <c r="L50" s="214">
        <v>27</v>
      </c>
      <c r="M50" s="217">
        <v>2.2708333333333334E-2</v>
      </c>
      <c r="N50" s="214">
        <v>24</v>
      </c>
      <c r="O50" s="217">
        <v>2.5312500000000002E-2</v>
      </c>
      <c r="P50" s="214">
        <v>29</v>
      </c>
      <c r="Q50" s="217">
        <v>0.18481481481481482</v>
      </c>
      <c r="R50" s="214">
        <v>29</v>
      </c>
      <c r="S50" s="217">
        <v>0.2474537037037037</v>
      </c>
      <c r="T50" s="214">
        <v>28</v>
      </c>
      <c r="U50" s="217">
        <v>5.8865740740740739E-2</v>
      </c>
      <c r="V50" s="214">
        <v>27</v>
      </c>
      <c r="W50" s="217">
        <v>4.7129629629629632E-2</v>
      </c>
      <c r="X50" s="214">
        <v>28</v>
      </c>
      <c r="Y50" s="217">
        <v>5.0613425925925923E-2</v>
      </c>
      <c r="Z50" s="214">
        <v>27</v>
      </c>
      <c r="AA50" s="217">
        <v>3.8912037037037037E-2</v>
      </c>
      <c r="AB50" s="214">
        <v>24</v>
      </c>
      <c r="AC50" s="125">
        <v>4.6527777777777774E-3</v>
      </c>
      <c r="AD50" s="123">
        <v>27</v>
      </c>
      <c r="AE50" s="126">
        <v>1.4004629629629629E-2</v>
      </c>
    </row>
    <row r="51" spans="1:31" x14ac:dyDescent="0.35">
      <c r="A51" s="121" t="s">
        <v>58</v>
      </c>
      <c r="B51" s="122" t="s">
        <v>5</v>
      </c>
      <c r="C51" s="123">
        <v>3</v>
      </c>
      <c r="D51" s="218">
        <f>SUM(H51,J51,L51,N51,P51,R51,T51,V51,X51,Z51,AB51,AD51)</f>
        <v>293</v>
      </c>
      <c r="E51" s="215">
        <f>SUM(I51+K51+M51+O51+Q51+S51+U51+W51+Y51+AA51+AC51+AE51)</f>
        <v>12.825173611111113</v>
      </c>
      <c r="F51" s="214">
        <f>COUNT(H51,J51,L51,N51,P51,R51,T51,V51,X51,Z51)</f>
        <v>10</v>
      </c>
      <c r="G51" s="219">
        <f>COUNT(AB51, AD51)</f>
        <v>2</v>
      </c>
      <c r="H51" s="124">
        <v>21</v>
      </c>
      <c r="I51" s="125">
        <v>1.8599537037037036E-2</v>
      </c>
      <c r="J51" s="214">
        <v>24</v>
      </c>
      <c r="K51" s="217">
        <v>0.16105324074074073</v>
      </c>
      <c r="L51" s="214">
        <v>25</v>
      </c>
      <c r="M51" s="217">
        <v>2.420138888888889E-2</v>
      </c>
      <c r="N51" s="214">
        <v>21</v>
      </c>
      <c r="O51" s="217">
        <v>2.6828703703703705E-2</v>
      </c>
      <c r="P51" s="214">
        <v>28</v>
      </c>
      <c r="Q51" s="217">
        <v>0.19356481481481483</v>
      </c>
      <c r="R51" s="214">
        <v>24</v>
      </c>
      <c r="S51" s="215">
        <v>12.171990740740741</v>
      </c>
      <c r="T51" s="214">
        <v>27</v>
      </c>
      <c r="U51" s="217">
        <v>6.4143518518518516E-2</v>
      </c>
      <c r="V51" s="214">
        <v>24</v>
      </c>
      <c r="W51" s="217">
        <v>5.3749999999999999E-2</v>
      </c>
      <c r="X51" s="214">
        <v>26</v>
      </c>
      <c r="Y51" s="217">
        <v>5.275462962962963E-2</v>
      </c>
      <c r="Z51" s="214">
        <v>29</v>
      </c>
      <c r="AA51" s="217">
        <v>3.7187499999999998E-2</v>
      </c>
      <c r="AB51" s="214">
        <v>20</v>
      </c>
      <c r="AC51" s="125">
        <v>4.8726851851851848E-3</v>
      </c>
      <c r="AD51" s="123">
        <v>24</v>
      </c>
      <c r="AE51" s="126">
        <v>1.6226851851851853E-2</v>
      </c>
    </row>
    <row r="52" spans="1:31" x14ac:dyDescent="0.35">
      <c r="A52" s="121" t="s">
        <v>101</v>
      </c>
      <c r="B52" s="122" t="s">
        <v>5</v>
      </c>
      <c r="C52" s="123">
        <v>4</v>
      </c>
      <c r="D52" s="218">
        <f>SUM(H52,J52,L52,N52,P52,R52,T52,V52,X52,Z52,AB52,AD52)</f>
        <v>268</v>
      </c>
      <c r="E52" s="215">
        <f>SUM(I52+K52+M52+O52+Q52+S52+U52+W52+Y52+AA52+AC52+AE52)</f>
        <v>1.1951388888888888</v>
      </c>
      <c r="F52" s="214">
        <f>COUNT(H52,J52,L52,N52,P52,R52,T52,V52,X52,Z52)</f>
        <v>10</v>
      </c>
      <c r="G52" s="219">
        <f>COUNT(AB52, AD52)</f>
        <v>2</v>
      </c>
      <c r="H52" s="124">
        <v>16</v>
      </c>
      <c r="I52" s="125">
        <v>2.1145833333333332E-2</v>
      </c>
      <c r="J52" s="214">
        <v>19</v>
      </c>
      <c r="K52" s="217">
        <v>0.21689814814814815</v>
      </c>
      <c r="L52" s="214">
        <v>19</v>
      </c>
      <c r="M52" s="217">
        <v>2.6030092592592594E-2</v>
      </c>
      <c r="N52" s="214">
        <v>17</v>
      </c>
      <c r="O52" s="217">
        <v>2.9039351851851851E-2</v>
      </c>
      <c r="P52" s="214">
        <v>25</v>
      </c>
      <c r="Q52" s="217">
        <v>0.30458333333333332</v>
      </c>
      <c r="R52" s="214">
        <v>28</v>
      </c>
      <c r="S52" s="217">
        <v>0.33141203703703703</v>
      </c>
      <c r="T52" s="214">
        <v>21</v>
      </c>
      <c r="U52" s="217">
        <v>9.3773148148148147E-2</v>
      </c>
      <c r="V52" s="214">
        <v>25</v>
      </c>
      <c r="W52" s="217">
        <v>5.212962962962963E-2</v>
      </c>
      <c r="X52" s="214">
        <v>25</v>
      </c>
      <c r="Y52" s="217">
        <v>5.5428240740740743E-2</v>
      </c>
      <c r="Z52" s="214">
        <v>25</v>
      </c>
      <c r="AA52" s="217">
        <v>4.4861111111111109E-2</v>
      </c>
      <c r="AB52" s="214">
        <v>23</v>
      </c>
      <c r="AC52" s="125">
        <v>4.6874999999999998E-3</v>
      </c>
      <c r="AD52" s="123">
        <v>25</v>
      </c>
      <c r="AE52" s="126">
        <v>1.5150462962962963E-2</v>
      </c>
    </row>
    <row r="53" spans="1:31" x14ac:dyDescent="0.35">
      <c r="A53" s="121" t="s">
        <v>100</v>
      </c>
      <c r="B53" s="122" t="s">
        <v>5</v>
      </c>
      <c r="C53" s="123">
        <v>5</v>
      </c>
      <c r="D53" s="218">
        <f>SUM(H53,J53,L53,N53,P53,R53,T53,V53,X53,Z53,AB53,AD53)</f>
        <v>260</v>
      </c>
      <c r="E53" s="215">
        <f>SUM(I53+K53+M53+O53+Q53+S53+U53+W53+Y53+AA53+AC53+AE53)</f>
        <v>1.7179513888888889</v>
      </c>
      <c r="F53" s="214">
        <f>COUNT(H53,J53,L53,N53,P53,R53,T53,V53,X53,Z53)</f>
        <v>10</v>
      </c>
      <c r="G53" s="219">
        <f>COUNT(AB53, AD53)</f>
        <v>2</v>
      </c>
      <c r="H53" s="124">
        <v>19</v>
      </c>
      <c r="I53" s="125">
        <v>1.9953703703703706E-2</v>
      </c>
      <c r="J53" s="214">
        <v>18</v>
      </c>
      <c r="K53" s="217">
        <v>0.22710648148148149</v>
      </c>
      <c r="L53" s="214">
        <v>18</v>
      </c>
      <c r="M53" s="217">
        <v>2.7002314814814816E-2</v>
      </c>
      <c r="N53" s="214">
        <v>18</v>
      </c>
      <c r="O53" s="217">
        <v>2.886574074074074E-2</v>
      </c>
      <c r="P53" s="214">
        <v>26</v>
      </c>
      <c r="Q53" s="217">
        <v>0.27048611111111109</v>
      </c>
      <c r="R53" s="214">
        <v>26</v>
      </c>
      <c r="S53" s="217">
        <v>0.88402777777777775</v>
      </c>
      <c r="T53" s="214">
        <v>26</v>
      </c>
      <c r="U53" s="217">
        <v>6.5451388888888892E-2</v>
      </c>
      <c r="V53" s="214">
        <v>23</v>
      </c>
      <c r="W53" s="217">
        <v>6.2858796296296301E-2</v>
      </c>
      <c r="X53" s="214">
        <v>24</v>
      </c>
      <c r="Y53" s="217">
        <v>5.7337962962962966E-2</v>
      </c>
      <c r="Z53" s="214">
        <v>22</v>
      </c>
      <c r="AA53" s="217">
        <v>5.2974537037037035E-2</v>
      </c>
      <c r="AB53" s="214">
        <v>18</v>
      </c>
      <c r="AC53" s="125">
        <v>4.9305555555555552E-3</v>
      </c>
      <c r="AD53" s="123">
        <v>22</v>
      </c>
      <c r="AE53" s="126">
        <v>1.695601851851852E-2</v>
      </c>
    </row>
    <row r="54" spans="1:31" x14ac:dyDescent="0.35">
      <c r="A54" s="121" t="s">
        <v>60</v>
      </c>
      <c r="B54" s="122" t="s">
        <v>5</v>
      </c>
      <c r="C54" s="123">
        <v>6</v>
      </c>
      <c r="D54" s="218">
        <f>SUM(H54,J54,L54,N54,P54,R54,T54,V54,X54,Z54,AB54,AD54)</f>
        <v>244</v>
      </c>
      <c r="E54" s="215">
        <f>SUM(I54+K54+M54+O54+Q54+S54+U54+W54+Y54+AA54+AC54+AE54)</f>
        <v>8.3311921296296312</v>
      </c>
      <c r="F54" s="214">
        <f>COUNT(H54,J54,L54,N54,P54,R54,T54,V54,X54,Z54)</f>
        <v>10</v>
      </c>
      <c r="G54" s="219">
        <f>COUNT(AB54, AD54)</f>
        <v>2</v>
      </c>
      <c r="H54" s="124">
        <v>18</v>
      </c>
      <c r="I54" s="125">
        <v>2.0474537037037038E-2</v>
      </c>
      <c r="J54" s="214">
        <v>20</v>
      </c>
      <c r="K54" s="217">
        <v>0.21136574074074074</v>
      </c>
      <c r="L54" s="214">
        <v>16</v>
      </c>
      <c r="M54" s="217">
        <v>4.6979166666666669E-2</v>
      </c>
      <c r="N54" s="214">
        <v>16</v>
      </c>
      <c r="O54" s="217">
        <v>3.0636574074074073E-2</v>
      </c>
      <c r="P54" s="214">
        <v>23</v>
      </c>
      <c r="Q54" s="217">
        <v>0.32800925925925928</v>
      </c>
      <c r="R54" s="214">
        <v>25</v>
      </c>
      <c r="S54" s="215">
        <v>7.375</v>
      </c>
      <c r="T54" s="214">
        <v>23</v>
      </c>
      <c r="U54" s="217">
        <v>7.2743055555555561E-2</v>
      </c>
      <c r="V54" s="214">
        <v>22</v>
      </c>
      <c r="W54" s="217">
        <v>7.7256944444444448E-2</v>
      </c>
      <c r="X54" s="214">
        <v>22</v>
      </c>
      <c r="Y54" s="217">
        <v>6.1863425925925926E-2</v>
      </c>
      <c r="Z54" s="214">
        <v>20</v>
      </c>
      <c r="AA54" s="217">
        <v>8.414351851851852E-2</v>
      </c>
      <c r="AB54" s="214">
        <v>16</v>
      </c>
      <c r="AC54" s="125">
        <v>6.099537037037037E-3</v>
      </c>
      <c r="AD54" s="123">
        <v>23</v>
      </c>
      <c r="AE54" s="126">
        <v>1.6620370370370369E-2</v>
      </c>
    </row>
    <row r="55" spans="1:31" x14ac:dyDescent="0.35">
      <c r="A55" s="121" t="s">
        <v>45</v>
      </c>
      <c r="B55" s="122" t="s">
        <v>5</v>
      </c>
      <c r="C55" s="123">
        <v>7</v>
      </c>
      <c r="D55" s="218">
        <f>SUM(H55,J55,L55,N55,P55,R55,T55,V55,X55,Z55,AB55,AD55)</f>
        <v>228</v>
      </c>
      <c r="E55" s="215">
        <f>SUM(I55+K55+M55+O55+Q55+S55+U55+W55+Y55+AA55+AC55+AE55)</f>
        <v>0.50081018518518516</v>
      </c>
      <c r="F55" s="214">
        <f>COUNT(H55,J55,L55,N55,P55,R55,T55,V55,X55,Z55)</f>
        <v>7</v>
      </c>
      <c r="G55" s="219">
        <f>COUNT(AB55, AD55)</f>
        <v>1</v>
      </c>
      <c r="H55" s="124">
        <v>28</v>
      </c>
      <c r="I55" s="125">
        <v>1.6469907407407405E-2</v>
      </c>
      <c r="J55" s="214">
        <v>28</v>
      </c>
      <c r="K55" s="217">
        <v>0.1567824074074074</v>
      </c>
      <c r="L55" s="214">
        <v>30</v>
      </c>
      <c r="M55" s="217">
        <v>2.1655092592592594E-2</v>
      </c>
      <c r="N55" s="214">
        <v>26</v>
      </c>
      <c r="O55" s="217">
        <v>2.4606481481481483E-2</v>
      </c>
      <c r="P55" s="214">
        <v>30</v>
      </c>
      <c r="Q55" s="217">
        <v>0.18333333333333332</v>
      </c>
      <c r="R55" s="214"/>
      <c r="S55" s="217"/>
      <c r="T55" s="214">
        <v>29</v>
      </c>
      <c r="U55" s="217">
        <v>5.7314814814814811E-2</v>
      </c>
      <c r="V55" s="214"/>
      <c r="W55" s="217"/>
      <c r="X55" s="214"/>
      <c r="Y55" s="217"/>
      <c r="Z55" s="214">
        <v>30</v>
      </c>
      <c r="AA55" s="217">
        <v>3.6215277777777777E-2</v>
      </c>
      <c r="AB55" s="214">
        <v>27</v>
      </c>
      <c r="AC55" s="125">
        <v>4.43287037037037E-3</v>
      </c>
      <c r="AD55" s="123"/>
      <c r="AE55" s="126"/>
    </row>
    <row r="56" spans="1:31" x14ac:dyDescent="0.35">
      <c r="A56" s="121" t="s">
        <v>92</v>
      </c>
      <c r="B56" s="122" t="s">
        <v>5</v>
      </c>
      <c r="C56" s="123">
        <v>8</v>
      </c>
      <c r="D56" s="218">
        <f>SUM(H56,J56,L56,N56,P56,R56,T56,V56,X56,Z56,AB56,AD56)</f>
        <v>222</v>
      </c>
      <c r="E56" s="215">
        <f>SUM(I56+K56+M56+O56+Q56+S56+U56+W56+Y56+AA56+AC56+AE56)</f>
        <v>0.33018518518518519</v>
      </c>
      <c r="F56" s="214">
        <f>COUNT(H56,J56,L56,N56,P56,R56,T56,V56,X56,Z56)</f>
        <v>6</v>
      </c>
      <c r="G56" s="219">
        <f>COUNT(AB56, AD56)</f>
        <v>2</v>
      </c>
      <c r="H56" s="124">
        <v>27</v>
      </c>
      <c r="I56" s="125">
        <v>1.6550925925925924E-2</v>
      </c>
      <c r="J56" s="214">
        <v>29</v>
      </c>
      <c r="K56" s="217">
        <v>0.14891203703703704</v>
      </c>
      <c r="L56" s="214">
        <v>28</v>
      </c>
      <c r="M56" s="217">
        <v>2.2650462962962963E-2</v>
      </c>
      <c r="N56" s="214">
        <v>27</v>
      </c>
      <c r="O56" s="217">
        <v>2.4594907407407409E-2</v>
      </c>
      <c r="P56" s="214"/>
      <c r="Q56" s="217"/>
      <c r="R56" s="214"/>
      <c r="S56" s="217"/>
      <c r="T56" s="214"/>
      <c r="U56" s="217"/>
      <c r="V56" s="214">
        <v>26</v>
      </c>
      <c r="W56" s="217">
        <v>4.8680555555555553E-2</v>
      </c>
      <c r="X56" s="214">
        <v>27</v>
      </c>
      <c r="Y56" s="217">
        <v>5.078703703703704E-2</v>
      </c>
      <c r="Z56" s="214"/>
      <c r="AA56" s="217"/>
      <c r="AB56" s="214">
        <v>30</v>
      </c>
      <c r="AC56" s="125">
        <v>4.2476851851851851E-3</v>
      </c>
      <c r="AD56" s="123">
        <v>28</v>
      </c>
      <c r="AE56" s="126">
        <v>1.3761574074074074E-2</v>
      </c>
    </row>
    <row r="57" spans="1:31" x14ac:dyDescent="0.35">
      <c r="A57" s="121" t="s">
        <v>118</v>
      </c>
      <c r="B57" s="122" t="s">
        <v>5</v>
      </c>
      <c r="C57" s="123">
        <v>9</v>
      </c>
      <c r="D57" s="218">
        <f>SUM(H57,J57,L57,N57,P57,R57,T57,V57,X57,Z57,AB57,AD57)</f>
        <v>208</v>
      </c>
      <c r="E57" s="215">
        <f>SUM(I57+K57+M57+O57+Q57+S57+U57+W57+Y57+AA57+AC57+AE57)</f>
        <v>0.28201388888888895</v>
      </c>
      <c r="F57" s="214">
        <f>COUNT(H57,J57,L57,N57,P57,R57,T57,V57,X57,Z57)</f>
        <v>6</v>
      </c>
      <c r="G57" s="219">
        <f>COUNT(AB57, AD57)</f>
        <v>2</v>
      </c>
      <c r="H57" s="124"/>
      <c r="I57" s="125"/>
      <c r="J57" s="214"/>
      <c r="K57" s="217"/>
      <c r="L57" s="214">
        <v>20</v>
      </c>
      <c r="M57" s="217">
        <v>2.5787037037037035E-2</v>
      </c>
      <c r="N57" s="214">
        <v>25</v>
      </c>
      <c r="O57" s="217">
        <v>2.4918981481481483E-2</v>
      </c>
      <c r="P57" s="214"/>
      <c r="Q57" s="217"/>
      <c r="R57" s="214"/>
      <c r="S57" s="217"/>
      <c r="T57" s="214">
        <v>24</v>
      </c>
      <c r="U57" s="217">
        <v>7.104166666666667E-2</v>
      </c>
      <c r="V57" s="214">
        <v>30</v>
      </c>
      <c r="W57" s="217">
        <v>4.3969907407407409E-2</v>
      </c>
      <c r="X57" s="214">
        <v>29</v>
      </c>
      <c r="Y57" s="217">
        <v>5.0115740740740738E-2</v>
      </c>
      <c r="Z57" s="214">
        <v>23</v>
      </c>
      <c r="AA57" s="217">
        <v>4.8379629629629627E-2</v>
      </c>
      <c r="AB57" s="214">
        <v>28</v>
      </c>
      <c r="AC57" s="125">
        <v>4.409722222222222E-3</v>
      </c>
      <c r="AD57" s="123">
        <v>29</v>
      </c>
      <c r="AE57" s="126">
        <v>1.3391203703703704E-2</v>
      </c>
    </row>
    <row r="58" spans="1:31" x14ac:dyDescent="0.35">
      <c r="A58" s="121" t="s">
        <v>65</v>
      </c>
      <c r="B58" s="122" t="s">
        <v>5</v>
      </c>
      <c r="C58" s="123">
        <v>10</v>
      </c>
      <c r="D58" s="218">
        <f>SUM(H58,J58,L58,N58,P58,R58,T58,V58,X58,Z58,AB58,AD58)</f>
        <v>148</v>
      </c>
      <c r="E58" s="215">
        <f>SUM(I58+K58+M58+O58+Q58+S58+U58+W58+Y58+AA58+AC58+AE58)</f>
        <v>0.30999999999999994</v>
      </c>
      <c r="F58" s="214">
        <f>COUNT(H58,J58,L58,N58,P58,R58,T58,V58,X58,Z58)</f>
        <v>5</v>
      </c>
      <c r="G58" s="219">
        <f>COUNT(AB58, AD58)</f>
        <v>1</v>
      </c>
      <c r="H58" s="124">
        <v>26</v>
      </c>
      <c r="I58" s="125">
        <v>1.7071759259259259E-2</v>
      </c>
      <c r="J58" s="214">
        <v>21</v>
      </c>
      <c r="K58" s="217">
        <v>0.20163194444444443</v>
      </c>
      <c r="L58" s="214">
        <v>26</v>
      </c>
      <c r="M58" s="217">
        <v>2.2743055555555555E-2</v>
      </c>
      <c r="N58" s="214">
        <v>28</v>
      </c>
      <c r="O58" s="217">
        <v>2.4409722222222222E-2</v>
      </c>
      <c r="P58" s="214"/>
      <c r="Q58" s="217"/>
      <c r="R58" s="214"/>
      <c r="S58" s="217"/>
      <c r="T58" s="214"/>
      <c r="U58" s="217"/>
      <c r="V58" s="214"/>
      <c r="W58" s="217"/>
      <c r="X58" s="214"/>
      <c r="Y58" s="217"/>
      <c r="Z58" s="214">
        <v>26</v>
      </c>
      <c r="AA58" s="217">
        <v>3.9305555555555559E-2</v>
      </c>
      <c r="AB58" s="214">
        <v>21</v>
      </c>
      <c r="AC58" s="125">
        <v>4.8379629629629632E-3</v>
      </c>
      <c r="AD58" s="123"/>
      <c r="AE58" s="126"/>
    </row>
    <row r="59" spans="1:31" x14ac:dyDescent="0.35">
      <c r="A59" s="121" t="s">
        <v>132</v>
      </c>
      <c r="B59" s="122" t="s">
        <v>5</v>
      </c>
      <c r="C59" s="123">
        <v>11</v>
      </c>
      <c r="D59" s="218">
        <f>SUM(H59,J59,L59,N59,P59,R59,T59,V59,X59,Z59,AB59,AD59)</f>
        <v>133</v>
      </c>
      <c r="E59" s="215">
        <f>SUM(I59+K59+M59+O59+Q59+S59+U59+W59+Y59+AA59+AC59+AE59)</f>
        <v>0.61226851851851849</v>
      </c>
      <c r="F59" s="214">
        <f>COUNT(H59,J59,L59,N59,P59,R59,T59,V59,X59,Z59)</f>
        <v>5</v>
      </c>
      <c r="G59" s="219">
        <f>COUNT(AB59, AD59)</f>
        <v>1</v>
      </c>
      <c r="H59" s="124"/>
      <c r="I59" s="125"/>
      <c r="J59" s="214"/>
      <c r="K59" s="217"/>
      <c r="L59" s="214"/>
      <c r="M59" s="217"/>
      <c r="N59" s="214">
        <v>15</v>
      </c>
      <c r="O59" s="217">
        <v>3.5682870370370372E-2</v>
      </c>
      <c r="P59" s="214"/>
      <c r="Q59" s="217"/>
      <c r="R59" s="214">
        <v>27</v>
      </c>
      <c r="S59" s="217">
        <v>0.38697916666666665</v>
      </c>
      <c r="T59" s="214">
        <v>22</v>
      </c>
      <c r="U59" s="217">
        <v>9.3703703703703706E-2</v>
      </c>
      <c r="V59" s="214">
        <v>28</v>
      </c>
      <c r="W59" s="217">
        <v>4.5358796296296293E-2</v>
      </c>
      <c r="X59" s="214"/>
      <c r="Y59" s="217"/>
      <c r="Z59" s="214">
        <v>24</v>
      </c>
      <c r="AA59" s="217">
        <v>4.5405092592592594E-2</v>
      </c>
      <c r="AB59" s="214">
        <v>17</v>
      </c>
      <c r="AC59" s="125">
        <v>5.138888888888889E-3</v>
      </c>
      <c r="AD59" s="123"/>
      <c r="AE59" s="220"/>
    </row>
    <row r="60" spans="1:31" x14ac:dyDescent="0.35">
      <c r="A60" s="36" t="s">
        <v>61</v>
      </c>
      <c r="B60" s="37" t="s">
        <v>5</v>
      </c>
      <c r="C60" s="42">
        <v>12</v>
      </c>
      <c r="D60" s="56">
        <f>SUM(H60,J60,L60,N60,P60,R60,T60,V60,X60,Z60,AB60,AD60)</f>
        <v>110</v>
      </c>
      <c r="E60" s="39">
        <f>SUM(I60+K60+M60+O60+Q60+S60+U60+W60+Y60+AA60+AC60+AE60)</f>
        <v>0.39054398148148145</v>
      </c>
      <c r="F60" s="38">
        <f>COUNT(H60,J60,L60,N60,P60,R60,T60,V60,X60,Z60)</f>
        <v>4</v>
      </c>
      <c r="G60" s="57">
        <f>COUNT(AB60, AD60)</f>
        <v>1</v>
      </c>
      <c r="H60" s="54">
        <v>20</v>
      </c>
      <c r="I60" s="43">
        <v>1.8749999999999999E-2</v>
      </c>
      <c r="J60" s="38"/>
      <c r="K60" s="41"/>
      <c r="L60" s="38">
        <v>21</v>
      </c>
      <c r="M60" s="41">
        <v>2.5729166666666668E-2</v>
      </c>
      <c r="N60" s="38">
        <v>20</v>
      </c>
      <c r="O60" s="41">
        <v>2.7280092592592592E-2</v>
      </c>
      <c r="P60" s="38">
        <v>24</v>
      </c>
      <c r="Q60" s="41">
        <v>0.31416666666666665</v>
      </c>
      <c r="R60" s="38"/>
      <c r="S60" s="41"/>
      <c r="T60" s="38"/>
      <c r="U60" s="41"/>
      <c r="V60" s="38"/>
      <c r="W60" s="41"/>
      <c r="X60" s="38"/>
      <c r="Y60" s="41"/>
      <c r="Z60" s="38"/>
      <c r="AA60" s="38"/>
      <c r="AB60" s="38">
        <v>25</v>
      </c>
      <c r="AC60" s="43">
        <v>4.6180555555555558E-3</v>
      </c>
      <c r="AD60" s="42"/>
      <c r="AE60" s="44"/>
    </row>
    <row r="61" spans="1:31" x14ac:dyDescent="0.35">
      <c r="A61" s="36" t="s">
        <v>62</v>
      </c>
      <c r="B61" s="37" t="s">
        <v>5</v>
      </c>
      <c r="C61" s="42">
        <v>13</v>
      </c>
      <c r="D61" s="56">
        <f>SUM(H61,J61,L61,N61,P61,R61,T61,V61,X61,Z61,AB61,AD61)</f>
        <v>96</v>
      </c>
      <c r="E61" s="39">
        <f>SUM(I61+K61+M61+O61+Q61+S61+U61+W61+Y61+AA61+AC61+AE61)</f>
        <v>0.22100694444444446</v>
      </c>
      <c r="F61" s="38">
        <f>COUNT(H61,J61,L61,N61,P61,R61,T61,V61,X61,Z61)</f>
        <v>3</v>
      </c>
      <c r="G61" s="57">
        <f>COUNT(AB61, AD61)</f>
        <v>1</v>
      </c>
      <c r="H61" s="54">
        <v>24</v>
      </c>
      <c r="I61" s="43">
        <v>1.7696759259259259E-2</v>
      </c>
      <c r="J61" s="38">
        <v>23</v>
      </c>
      <c r="K61" s="41">
        <v>0.17319444444444446</v>
      </c>
      <c r="L61" s="38"/>
      <c r="M61" s="41"/>
      <c r="N61" s="38">
        <v>23</v>
      </c>
      <c r="O61" s="41">
        <v>2.5601851851851851E-2</v>
      </c>
      <c r="P61" s="38"/>
      <c r="Q61" s="41"/>
      <c r="R61" s="38"/>
      <c r="S61" s="41"/>
      <c r="T61" s="38"/>
      <c r="U61" s="41"/>
      <c r="V61" s="38"/>
      <c r="W61" s="41"/>
      <c r="X61" s="38"/>
      <c r="Y61" s="41"/>
      <c r="Z61" s="38"/>
      <c r="AA61" s="41"/>
      <c r="AB61" s="38">
        <v>26</v>
      </c>
      <c r="AC61" s="43">
        <v>4.5138888888888885E-3</v>
      </c>
      <c r="AD61" s="42"/>
      <c r="AE61" s="44"/>
    </row>
    <row r="62" spans="1:31" x14ac:dyDescent="0.35">
      <c r="A62" s="36" t="s">
        <v>64</v>
      </c>
      <c r="B62" s="37" t="s">
        <v>5</v>
      </c>
      <c r="C62" s="42">
        <v>14</v>
      </c>
      <c r="D62" s="56">
        <f>SUM(H62,J62,L62,N62,P62,R62,T62,V62,X62,Z62,AB62,AD62)</f>
        <v>89</v>
      </c>
      <c r="E62" s="39">
        <f>SUM(I62+K62+M62+O62+Q62+S62+U62+W62+Y62+AA62+AC62+AE62)</f>
        <v>5.2465277777777777E-2</v>
      </c>
      <c r="F62" s="38">
        <f>COUNT(H62,J62,L62,N62,P62,R62,T62,V62,X62,Z62)</f>
        <v>2</v>
      </c>
      <c r="G62" s="57">
        <f>COUNT(AB62, AD62)</f>
        <v>1</v>
      </c>
      <c r="H62" s="54">
        <v>30</v>
      </c>
      <c r="I62" s="43">
        <v>1.5752314814814813E-2</v>
      </c>
      <c r="J62" s="38"/>
      <c r="K62" s="41"/>
      <c r="L62" s="38"/>
      <c r="M62" s="41"/>
      <c r="N62" s="38">
        <v>29</v>
      </c>
      <c r="O62" s="41">
        <v>2.3506944444444445E-2</v>
      </c>
      <c r="P62" s="38"/>
      <c r="Q62" s="41"/>
      <c r="R62" s="38"/>
      <c r="S62" s="41"/>
      <c r="T62" s="38"/>
      <c r="U62" s="41"/>
      <c r="V62" s="38"/>
      <c r="W62" s="41"/>
      <c r="X62" s="38"/>
      <c r="Y62" s="41"/>
      <c r="Z62" s="38"/>
      <c r="AA62" s="38"/>
      <c r="AB62" s="38"/>
      <c r="AC62" s="42"/>
      <c r="AD62" s="42">
        <v>30</v>
      </c>
      <c r="AE62" s="44">
        <v>1.3206018518518518E-2</v>
      </c>
    </row>
    <row r="63" spans="1:31" x14ac:dyDescent="0.35">
      <c r="A63" s="36" t="s">
        <v>73</v>
      </c>
      <c r="B63" s="37" t="s">
        <v>5</v>
      </c>
      <c r="C63" s="42">
        <v>15</v>
      </c>
      <c r="D63" s="56">
        <f>SUM(H63,J63,L63,N63,P63,R63,T63,V63,X63,Z63,AB63,AD63)</f>
        <v>85</v>
      </c>
      <c r="E63" s="39">
        <f>SUM(I63+K63+M63+O63+Q63+S63+U63+W63+Y63+AA63+AC63+AE63)</f>
        <v>7.5833333333333336E-2</v>
      </c>
      <c r="F63" s="38">
        <f>COUNT(H63,J63,L63,N63,P63,R63,T63,V63,X63,Z63)</f>
        <v>3</v>
      </c>
      <c r="G63" s="57">
        <f>COUNT(AB63, AD63)</f>
        <v>1</v>
      </c>
      <c r="H63" s="54">
        <v>22</v>
      </c>
      <c r="I63" s="43">
        <v>1.8136574074074072E-2</v>
      </c>
      <c r="J63" s="38"/>
      <c r="K63" s="41"/>
      <c r="L63" s="38">
        <v>24</v>
      </c>
      <c r="M63" s="41">
        <v>2.5416666666666667E-2</v>
      </c>
      <c r="N63" s="38">
        <v>19</v>
      </c>
      <c r="O63" s="41">
        <v>2.7407407407407408E-2</v>
      </c>
      <c r="P63" s="38"/>
      <c r="Q63" s="41"/>
      <c r="R63" s="38"/>
      <c r="S63" s="41"/>
      <c r="T63" s="38"/>
      <c r="U63" s="43"/>
      <c r="V63" s="38"/>
      <c r="W63" s="41"/>
      <c r="X63" s="38"/>
      <c r="Y63" s="41"/>
      <c r="Z63" s="38"/>
      <c r="AA63" s="41"/>
      <c r="AB63" s="38">
        <v>20</v>
      </c>
      <c r="AC63" s="43">
        <v>4.8726851851851848E-3</v>
      </c>
      <c r="AD63" s="42"/>
      <c r="AE63" s="44"/>
    </row>
    <row r="64" spans="1:31" x14ac:dyDescent="0.35">
      <c r="A64" s="36" t="s">
        <v>115</v>
      </c>
      <c r="B64" s="37" t="s">
        <v>5</v>
      </c>
      <c r="C64" s="42">
        <v>16</v>
      </c>
      <c r="D64" s="56">
        <f>SUM(H64,J64,L64,N64,P64,R64,T64,V64,X64,Z64,AB64,AD64)</f>
        <v>69</v>
      </c>
      <c r="E64" s="39">
        <f>SUM(I64+K64+M64+O64+Q64+S64+U64+W64+Y64+AA64+AC64+AE64)</f>
        <v>0.27043981481481483</v>
      </c>
      <c r="F64" s="38">
        <f>COUNT(H64,J64,L64,N64,P64,R64,T64,V64,X64,Z64)</f>
        <v>3</v>
      </c>
      <c r="G64" s="57">
        <f>COUNT(AB64, AD64)</f>
        <v>0</v>
      </c>
      <c r="H64" s="54"/>
      <c r="I64" s="43"/>
      <c r="J64" s="38">
        <v>27</v>
      </c>
      <c r="K64" s="41">
        <v>0.15679398148148149</v>
      </c>
      <c r="L64" s="38">
        <v>17</v>
      </c>
      <c r="M64" s="41">
        <v>4.4571759259259262E-2</v>
      </c>
      <c r="N64" s="38"/>
      <c r="O64" s="41"/>
      <c r="P64" s="38"/>
      <c r="Q64" s="41"/>
      <c r="R64" s="38"/>
      <c r="S64" s="41"/>
      <c r="T64" s="38">
        <v>25</v>
      </c>
      <c r="U64" s="41">
        <v>6.9074074074074079E-2</v>
      </c>
      <c r="V64" s="38"/>
      <c r="W64" s="41"/>
      <c r="X64" s="38"/>
      <c r="Y64" s="41"/>
      <c r="Z64" s="38"/>
      <c r="AA64" s="38"/>
      <c r="AB64" s="38"/>
      <c r="AC64" s="43"/>
      <c r="AD64" s="42"/>
      <c r="AE64" s="45"/>
    </row>
    <row r="65" spans="1:31" x14ac:dyDescent="0.35">
      <c r="A65" s="36" t="s">
        <v>85</v>
      </c>
      <c r="B65" s="37" t="s">
        <v>5</v>
      </c>
      <c r="C65" s="42">
        <v>17</v>
      </c>
      <c r="D65" s="56">
        <f>SUM(H65,J65,L65,N65,P65,R65,T65,V65,X65,Z65,AB65,AD65)</f>
        <v>67</v>
      </c>
      <c r="E65" s="39">
        <f>SUM(I65+K65+M65+O65+Q65+S65+U65+W65+Y65+AA65+AC65+AE65)</f>
        <v>0.23876157407407406</v>
      </c>
      <c r="F65" s="38">
        <f>COUNT(H65,J65,L65,N65,P65,R65,T65,V65,X65,Z65)</f>
        <v>3</v>
      </c>
      <c r="G65" s="57">
        <f>COUNT(AB65, AD65)</f>
        <v>0</v>
      </c>
      <c r="H65" s="54">
        <v>23</v>
      </c>
      <c r="I65" s="43">
        <v>1.7870370370370373E-2</v>
      </c>
      <c r="J65" s="38">
        <v>22</v>
      </c>
      <c r="K65" s="41">
        <v>0.19523148148148148</v>
      </c>
      <c r="L65" s="38">
        <v>22</v>
      </c>
      <c r="M65" s="41">
        <v>2.5659722222222223E-2</v>
      </c>
      <c r="N65" s="38"/>
      <c r="O65" s="41"/>
      <c r="P65" s="38"/>
      <c r="Q65" s="41"/>
      <c r="R65" s="38"/>
      <c r="S65" s="41"/>
      <c r="T65" s="38"/>
      <c r="U65" s="41"/>
      <c r="V65" s="38"/>
      <c r="W65" s="41"/>
      <c r="X65" s="38"/>
      <c r="Y65" s="41"/>
      <c r="Z65" s="38"/>
      <c r="AA65" s="41"/>
      <c r="AB65" s="38"/>
      <c r="AC65" s="42"/>
      <c r="AD65" s="42"/>
      <c r="AE65" s="44"/>
    </row>
    <row r="66" spans="1:31" x14ac:dyDescent="0.35">
      <c r="A66" s="36" t="s">
        <v>124</v>
      </c>
      <c r="B66" s="37" t="s">
        <v>5</v>
      </c>
      <c r="C66" s="42">
        <v>18</v>
      </c>
      <c r="D66" s="56">
        <f>SUM(H66,J66,L66,N66,P66,R66,T66,V66,X66,Z66,AB66,AD66)</f>
        <v>44</v>
      </c>
      <c r="E66" s="39">
        <f>SUM(I66+K66+M66+O66+Q66+S66+U66+W66+Y66+AA66+AC66+AE66)</f>
        <v>3.0775462962962963E-2</v>
      </c>
      <c r="F66" s="38">
        <f>COUNT(H66,J66,L66,N66,P66,R66,T66,V66,X66,Z66)</f>
        <v>1</v>
      </c>
      <c r="G66" s="57">
        <f>COUNT(AB66, AD66)</f>
        <v>1</v>
      </c>
      <c r="H66" s="54"/>
      <c r="I66" s="43"/>
      <c r="J66" s="38"/>
      <c r="K66" s="41"/>
      <c r="L66" s="38"/>
      <c r="M66" s="41"/>
      <c r="N66" s="38">
        <v>22</v>
      </c>
      <c r="O66" s="41">
        <v>2.599537037037037E-2</v>
      </c>
      <c r="P66" s="38"/>
      <c r="Q66" s="41"/>
      <c r="R66" s="38"/>
      <c r="S66" s="41"/>
      <c r="T66" s="38"/>
      <c r="U66" s="41"/>
      <c r="V66" s="38"/>
      <c r="W66" s="41"/>
      <c r="X66" s="38"/>
      <c r="Y66" s="41"/>
      <c r="Z66" s="38"/>
      <c r="AA66" s="41"/>
      <c r="AB66" s="38">
        <v>22</v>
      </c>
      <c r="AC66" s="43">
        <v>4.7800925925925927E-3</v>
      </c>
      <c r="AD66" s="42"/>
      <c r="AE66" s="44"/>
    </row>
    <row r="67" spans="1:31" x14ac:dyDescent="0.35">
      <c r="A67" s="36" t="s">
        <v>137</v>
      </c>
      <c r="B67" s="37" t="s">
        <v>5</v>
      </c>
      <c r="C67" s="42">
        <v>19</v>
      </c>
      <c r="D67" s="56">
        <f>SUM(H67,J67,L67,N67,P67,R67,T67,V67,X67,Z67,AB67,AD67)</f>
        <v>44</v>
      </c>
      <c r="E67" s="39">
        <f>SUM(I67+K67+M67+O67+Q67+S67+U67+W67+Y67+AA67+AC67+AE67)</f>
        <v>0.11710648148148148</v>
      </c>
      <c r="F67" s="38">
        <f>COUNT(H67,J67,L67,N67,P67,R67,T67,V67,X67,Z67)</f>
        <v>2</v>
      </c>
      <c r="G67" s="57">
        <f>COUNT(AB67, AD67)</f>
        <v>0</v>
      </c>
      <c r="H67" s="54"/>
      <c r="I67" s="43"/>
      <c r="J67" s="38"/>
      <c r="K67" s="41"/>
      <c r="L67" s="38"/>
      <c r="M67" s="41"/>
      <c r="N67" s="38"/>
      <c r="O67" s="41"/>
      <c r="P67" s="38"/>
      <c r="Q67" s="41"/>
      <c r="R67" s="38"/>
      <c r="S67" s="41"/>
      <c r="T67" s="38"/>
      <c r="U67" s="41"/>
      <c r="V67" s="38"/>
      <c r="W67" s="41"/>
      <c r="X67" s="38">
        <v>23</v>
      </c>
      <c r="Y67" s="41">
        <v>6.0821759259259256E-2</v>
      </c>
      <c r="Z67" s="38">
        <v>21</v>
      </c>
      <c r="AA67" s="41">
        <v>5.6284722222222222E-2</v>
      </c>
      <c r="AB67" s="38"/>
      <c r="AC67" s="43"/>
      <c r="AD67" s="42"/>
      <c r="AE67" s="45"/>
    </row>
    <row r="68" spans="1:31" x14ac:dyDescent="0.35">
      <c r="A68" s="36" t="s">
        <v>110</v>
      </c>
      <c r="B68" s="37" t="s">
        <v>5</v>
      </c>
      <c r="C68" s="42">
        <v>20</v>
      </c>
      <c r="D68" s="56">
        <f>SUM(H68,J68,L68,N68,P68,R68,T68,V68,X68,Z68,AB68,AD68)</f>
        <v>30</v>
      </c>
      <c r="E68" s="39">
        <f>SUM(I68+K68+M68+O68+Q68+S68+U68+W68+Y68+AA68+AC68+AE68)</f>
        <v>0.14123842592592592</v>
      </c>
      <c r="F68" s="38">
        <f>COUNT(H68,J68,L68,N68,P68,R68,T68,V68,X68,Z68)</f>
        <v>1</v>
      </c>
      <c r="G68" s="57">
        <f>COUNT(AB68, AD68)</f>
        <v>0</v>
      </c>
      <c r="H68" s="54"/>
      <c r="I68" s="43"/>
      <c r="J68" s="38">
        <v>30</v>
      </c>
      <c r="K68" s="41">
        <v>0.14123842592592592</v>
      </c>
      <c r="L68" s="38"/>
      <c r="M68" s="41"/>
      <c r="N68" s="38"/>
      <c r="O68" s="41"/>
      <c r="P68" s="38"/>
      <c r="Q68" s="41"/>
      <c r="R68" s="38"/>
      <c r="S68" s="41"/>
      <c r="T68" s="38"/>
      <c r="U68" s="41"/>
      <c r="V68" s="38"/>
      <c r="W68" s="41"/>
      <c r="X68" s="38"/>
      <c r="Y68" s="41"/>
      <c r="Z68" s="38"/>
      <c r="AA68" s="41"/>
      <c r="AB68" s="38"/>
      <c r="AC68" s="43"/>
      <c r="AD68" s="42"/>
      <c r="AE68" s="44"/>
    </row>
    <row r="69" spans="1:31" x14ac:dyDescent="0.35">
      <c r="A69" s="36" t="s">
        <v>121</v>
      </c>
      <c r="B69" s="37" t="s">
        <v>5</v>
      </c>
      <c r="C69" s="42">
        <v>21</v>
      </c>
      <c r="D69" s="56">
        <f>SUM(H69,J69,L69,N69,P69,R69,T69,V69,X69,Z69,AB69,AD69)</f>
        <v>23</v>
      </c>
      <c r="E69" s="39">
        <f>SUM(I69+K69+M69+O69+Q69+S69+U69+W69+Y69+AA69+AC69+AE69)</f>
        <v>2.5509259259259259E-2</v>
      </c>
      <c r="F69" s="38">
        <f>COUNT(H69,J69,L69,N69,P69,R69,T69,V69,X69,Z69)</f>
        <v>1</v>
      </c>
      <c r="G69" s="57">
        <f>COUNT(AB69, AD69)</f>
        <v>0</v>
      </c>
      <c r="H69" s="54"/>
      <c r="I69" s="43"/>
      <c r="J69" s="38"/>
      <c r="K69" s="41"/>
      <c r="L69" s="38">
        <v>23</v>
      </c>
      <c r="M69" s="41">
        <v>2.5509259259259259E-2</v>
      </c>
      <c r="N69" s="38"/>
      <c r="O69" s="41"/>
      <c r="P69" s="38"/>
      <c r="Q69" s="41"/>
      <c r="R69" s="38"/>
      <c r="S69" s="41"/>
      <c r="T69" s="38"/>
      <c r="U69" s="41"/>
      <c r="V69" s="38"/>
      <c r="W69" s="41"/>
      <c r="X69" s="38"/>
      <c r="Y69" s="41"/>
      <c r="Z69" s="38"/>
      <c r="AA69" s="38"/>
      <c r="AB69" s="38"/>
      <c r="AC69" s="42"/>
      <c r="AD69" s="42"/>
      <c r="AE69" s="45"/>
    </row>
    <row r="70" spans="1:31" x14ac:dyDescent="0.35">
      <c r="A70" s="36" t="s">
        <v>71</v>
      </c>
      <c r="B70" s="37" t="s">
        <v>5</v>
      </c>
      <c r="C70" s="42">
        <v>22</v>
      </c>
      <c r="D70" s="56">
        <f>SUM(H70,J70,L70,N70,P70,R70,T70,V70,X70,Z70,AB70,AD70)</f>
        <v>17</v>
      </c>
      <c r="E70" s="39">
        <f>SUM(I70+K70+M70+O70+Q70+S70+U70+W70+Y70+AA70+AC70+AE70)</f>
        <v>2.0555555555555556E-2</v>
      </c>
      <c r="F70" s="38">
        <f>COUNT(H70,J70,L70,N70,P70,R70,T70,V70,X70,Z70)</f>
        <v>1</v>
      </c>
      <c r="G70" s="57">
        <f>COUNT(AB70, AD70)</f>
        <v>0</v>
      </c>
      <c r="H70" s="54">
        <v>17</v>
      </c>
      <c r="I70" s="43">
        <v>2.0555555555555556E-2</v>
      </c>
      <c r="J70" s="38"/>
      <c r="K70" s="41"/>
      <c r="L70" s="38"/>
      <c r="M70" s="41"/>
      <c r="N70" s="38"/>
      <c r="O70" s="41"/>
      <c r="P70" s="38"/>
      <c r="Q70" s="41"/>
      <c r="R70" s="38"/>
      <c r="S70" s="41"/>
      <c r="T70" s="38"/>
      <c r="U70" s="41"/>
      <c r="V70" s="38"/>
      <c r="W70" s="41"/>
      <c r="X70" s="38"/>
      <c r="Y70" s="41"/>
      <c r="Z70" s="38"/>
      <c r="AA70" s="41"/>
      <c r="AB70" s="38"/>
      <c r="AC70" s="43"/>
      <c r="AD70" s="42"/>
      <c r="AE70" s="44"/>
    </row>
    <row r="71" spans="1:31" x14ac:dyDescent="0.35">
      <c r="A71" s="36" t="s">
        <v>75</v>
      </c>
      <c r="B71" s="37" t="s">
        <v>5</v>
      </c>
      <c r="C71" s="42">
        <v>23</v>
      </c>
      <c r="D71" s="56">
        <f>SUM(H71,J71,L71,N71,P71,R71,T71,V71,X71,Z71,AB71,AD71)</f>
        <v>15</v>
      </c>
      <c r="E71" s="39">
        <f>SUM(I71+K71+M71+O71+Q71+S71+U71+W71+Y71+AA71+AC71+AE71)</f>
        <v>2.119212962962963E-2</v>
      </c>
      <c r="F71" s="38">
        <f>COUNT(H71,J71,L71,N71,P71,R71,T71,V71,X71,Z71)</f>
        <v>1</v>
      </c>
      <c r="G71" s="57">
        <f>COUNT(AB71, AD71)</f>
        <v>0</v>
      </c>
      <c r="H71" s="54">
        <v>15</v>
      </c>
      <c r="I71" s="43">
        <v>2.119212962962963E-2</v>
      </c>
      <c r="J71" s="38"/>
      <c r="K71" s="41"/>
      <c r="L71" s="38"/>
      <c r="M71" s="41"/>
      <c r="N71" s="38"/>
      <c r="O71" s="41"/>
      <c r="P71" s="38"/>
      <c r="Q71" s="41"/>
      <c r="R71" s="38"/>
      <c r="S71" s="41"/>
      <c r="T71" s="38"/>
      <c r="U71" s="43"/>
      <c r="V71" s="38"/>
      <c r="W71" s="41"/>
      <c r="X71" s="38"/>
      <c r="Y71" s="41"/>
      <c r="Z71" s="38"/>
      <c r="AA71" s="41"/>
      <c r="AB71" s="38"/>
      <c r="AC71" s="42"/>
      <c r="AD71" s="42"/>
      <c r="AE71" s="44"/>
    </row>
    <row r="72" spans="1:31" x14ac:dyDescent="0.35">
      <c r="A72" s="23" t="s">
        <v>51</v>
      </c>
      <c r="B72" s="24" t="s">
        <v>0</v>
      </c>
      <c r="C72" s="69">
        <v>1</v>
      </c>
      <c r="D72" s="61">
        <f>SUM(H72,J72,L72,N72,P72,R72,T72,V72,X72,Z72,AB72,AD72)</f>
        <v>360</v>
      </c>
      <c r="E72" s="62">
        <f>SUM(I72+K72+M72+O72+Q72+S72+U72+W72+Y72+AA72+AC72+AE72)</f>
        <v>0.80539351851851859</v>
      </c>
      <c r="F72" s="63">
        <f>COUNT(H72,J72,L72,N72,P72,R72,T72,V72,X72,Z72)</f>
        <v>10</v>
      </c>
      <c r="G72" s="64">
        <f>COUNT(AB72, AD72)</f>
        <v>2</v>
      </c>
      <c r="H72" s="70">
        <v>30</v>
      </c>
      <c r="I72" s="71">
        <v>1.5069444444444443E-2</v>
      </c>
      <c r="J72" s="63">
        <v>30</v>
      </c>
      <c r="K72" s="72">
        <v>0.12252314814814814</v>
      </c>
      <c r="L72" s="63">
        <v>30</v>
      </c>
      <c r="M72" s="72">
        <v>2.0127314814814813E-2</v>
      </c>
      <c r="N72" s="63">
        <v>30</v>
      </c>
      <c r="O72" s="72">
        <v>2.2280092592592591E-2</v>
      </c>
      <c r="P72" s="63">
        <v>30</v>
      </c>
      <c r="Q72" s="72">
        <v>0.17984953703703704</v>
      </c>
      <c r="R72" s="63">
        <v>30</v>
      </c>
      <c r="S72" s="72">
        <v>0.24159722222222221</v>
      </c>
      <c r="T72" s="63">
        <v>30</v>
      </c>
      <c r="U72" s="72">
        <v>4.9583333333333333E-2</v>
      </c>
      <c r="V72" s="63">
        <v>30</v>
      </c>
      <c r="W72" s="72">
        <v>4.1388888888888892E-2</v>
      </c>
      <c r="X72" s="63">
        <v>30</v>
      </c>
      <c r="Y72" s="72">
        <v>5.496527777777778E-2</v>
      </c>
      <c r="Z72" s="63">
        <v>30</v>
      </c>
      <c r="AA72" s="72">
        <v>3.9699074074074074E-2</v>
      </c>
      <c r="AB72" s="63">
        <v>30</v>
      </c>
      <c r="AC72" s="71">
        <v>4.4907407407407405E-3</v>
      </c>
      <c r="AD72" s="69">
        <v>30</v>
      </c>
      <c r="AE72" s="73">
        <v>1.3819444444444445E-2</v>
      </c>
    </row>
    <row r="73" spans="1:31" x14ac:dyDescent="0.35">
      <c r="A73" s="121" t="s">
        <v>69</v>
      </c>
      <c r="B73" s="122" t="s">
        <v>0</v>
      </c>
      <c r="C73" s="123">
        <v>2</v>
      </c>
      <c r="D73" s="218">
        <f>SUM(H73,J73,L73,N73,P73,R73,T73,V73,X73,Z73,AB73,AD73)</f>
        <v>333</v>
      </c>
      <c r="E73" s="215">
        <f>SUM(I73+K73+M73+O73+Q73+S73+U73+W73+Y73+AA73+AC73+AE73)</f>
        <v>1.2760300925925925</v>
      </c>
      <c r="F73" s="214">
        <f>COUNT(H73,J73,L73,N73,P73,R73,T73,V73,X73,Z73)</f>
        <v>10</v>
      </c>
      <c r="G73" s="219">
        <f>COUNT(AB73, AD73)</f>
        <v>2</v>
      </c>
      <c r="H73" s="124">
        <v>27</v>
      </c>
      <c r="I73" s="125">
        <v>2.0775462962962964E-2</v>
      </c>
      <c r="J73" s="214">
        <v>27</v>
      </c>
      <c r="K73" s="217">
        <v>0.21508101851851852</v>
      </c>
      <c r="L73" s="214">
        <v>28</v>
      </c>
      <c r="M73" s="217">
        <v>2.9861111111111113E-2</v>
      </c>
      <c r="N73" s="214">
        <v>27</v>
      </c>
      <c r="O73" s="217">
        <v>3.1643518518518515E-2</v>
      </c>
      <c r="P73" s="214">
        <v>27</v>
      </c>
      <c r="Q73" s="217">
        <v>0.32663194444444443</v>
      </c>
      <c r="R73" s="214">
        <v>29</v>
      </c>
      <c r="S73" s="217">
        <v>0.38975694444444442</v>
      </c>
      <c r="T73" s="214">
        <v>29</v>
      </c>
      <c r="U73" s="217">
        <v>6.8287037037037035E-2</v>
      </c>
      <c r="V73" s="214">
        <v>28</v>
      </c>
      <c r="W73" s="217">
        <v>5.4872685185185184E-2</v>
      </c>
      <c r="X73" s="214">
        <v>28</v>
      </c>
      <c r="Y73" s="217">
        <v>6.384259259259259E-2</v>
      </c>
      <c r="Z73" s="214">
        <v>29</v>
      </c>
      <c r="AA73" s="217">
        <v>5.1909722222222225E-2</v>
      </c>
      <c r="AB73" s="214">
        <v>26</v>
      </c>
      <c r="AC73" s="125">
        <v>5.8217592592592592E-3</v>
      </c>
      <c r="AD73" s="123">
        <v>28</v>
      </c>
      <c r="AE73" s="126">
        <v>1.7546296296296296E-2</v>
      </c>
    </row>
    <row r="74" spans="1:31" x14ac:dyDescent="0.35">
      <c r="A74" s="121" t="s">
        <v>57</v>
      </c>
      <c r="B74" s="122" t="s">
        <v>0</v>
      </c>
      <c r="C74" s="123">
        <v>3</v>
      </c>
      <c r="D74" s="218">
        <f>SUM(H74,J74,L74,N74,P74,R74,T74,V74,X74,Z74,AB74,AD74)</f>
        <v>260</v>
      </c>
      <c r="E74" s="215">
        <f>SUM(I74+K74+M74+O74+Q74+S74+U74+W74+Y74+AA74+AC74+AE74)</f>
        <v>0.71655092592592595</v>
      </c>
      <c r="F74" s="214">
        <f>COUNT(H74,J74,L74,N74,P74,R74,T74,V74,X74,Z74)</f>
        <v>7</v>
      </c>
      <c r="G74" s="219">
        <f>COUNT(AB74, AD74)</f>
        <v>2</v>
      </c>
      <c r="H74" s="124">
        <v>29</v>
      </c>
      <c r="I74" s="125">
        <v>1.982638888888889E-2</v>
      </c>
      <c r="J74" s="214">
        <v>29</v>
      </c>
      <c r="K74" s="217">
        <v>0.198125</v>
      </c>
      <c r="L74" s="214">
        <v>29</v>
      </c>
      <c r="M74" s="217">
        <v>2.5451388888888888E-2</v>
      </c>
      <c r="N74" s="214">
        <v>29</v>
      </c>
      <c r="O74" s="217">
        <v>2.7523148148148147E-2</v>
      </c>
      <c r="P74" s="214">
        <v>28</v>
      </c>
      <c r="Q74" s="217">
        <v>0.31385416666666666</v>
      </c>
      <c r="R74" s="214"/>
      <c r="S74" s="217"/>
      <c r="T74" s="214"/>
      <c r="U74" s="217"/>
      <c r="V74" s="214">
        <v>29</v>
      </c>
      <c r="W74" s="217">
        <v>5.2384259259259262E-2</v>
      </c>
      <c r="X74" s="214">
        <v>29</v>
      </c>
      <c r="Y74" s="217">
        <v>5.8206018518518518E-2</v>
      </c>
      <c r="Z74" s="214"/>
      <c r="AA74" s="214"/>
      <c r="AB74" s="214">
        <v>29</v>
      </c>
      <c r="AC74" s="125">
        <v>5.0231481481481481E-3</v>
      </c>
      <c r="AD74" s="123">
        <v>29</v>
      </c>
      <c r="AE74" s="126">
        <v>1.6157407407407409E-2</v>
      </c>
    </row>
    <row r="75" spans="1:31" x14ac:dyDescent="0.35">
      <c r="A75" s="121" t="s">
        <v>91</v>
      </c>
      <c r="B75" s="122" t="s">
        <v>0</v>
      </c>
      <c r="C75" s="123">
        <v>4</v>
      </c>
      <c r="D75" s="218">
        <f>SUM(H75,J75,L75,N75,P75,R75,T75,V75,X75,Z75,AB75,AD75)</f>
        <v>242</v>
      </c>
      <c r="E75" s="215">
        <f>SUM(I75+K75+M75+O75+Q75+S75+U75+W75+Y75+AA75+AC75+AE75)</f>
        <v>0.4109606481481482</v>
      </c>
      <c r="F75" s="214">
        <f>COUNT(H75,J75,L75,N75,P75,R75,T75,V75,X75,Z75)</f>
        <v>7</v>
      </c>
      <c r="G75" s="219">
        <f>COUNT(AB75, AD75)</f>
        <v>2</v>
      </c>
      <c r="H75" s="124">
        <v>26</v>
      </c>
      <c r="I75" s="125">
        <v>2.3530092592592592E-2</v>
      </c>
      <c r="J75" s="214"/>
      <c r="K75" s="217"/>
      <c r="L75" s="214">
        <v>27</v>
      </c>
      <c r="M75" s="217">
        <v>3.1273148148148147E-2</v>
      </c>
      <c r="N75" s="214">
        <v>25</v>
      </c>
      <c r="O75" s="217">
        <v>4.3333333333333335E-2</v>
      </c>
      <c r="P75" s="214"/>
      <c r="Q75" s="217"/>
      <c r="R75" s="214"/>
      <c r="S75" s="217"/>
      <c r="T75" s="214">
        <v>28</v>
      </c>
      <c r="U75" s="217">
        <v>9.329861111111111E-2</v>
      </c>
      <c r="V75" s="214">
        <v>27</v>
      </c>
      <c r="W75" s="217">
        <v>6.805555555555555E-2</v>
      </c>
      <c r="X75" s="214">
        <v>27</v>
      </c>
      <c r="Y75" s="217">
        <v>6.8888888888888888E-2</v>
      </c>
      <c r="Z75" s="214">
        <v>28</v>
      </c>
      <c r="AA75" s="217">
        <v>5.7662037037037039E-2</v>
      </c>
      <c r="AB75" s="214">
        <v>27</v>
      </c>
      <c r="AC75" s="125">
        <v>5.7060185185185183E-3</v>
      </c>
      <c r="AD75" s="123">
        <v>27</v>
      </c>
      <c r="AE75" s="126">
        <v>1.9212962962962963E-2</v>
      </c>
    </row>
    <row r="76" spans="1:31" x14ac:dyDescent="0.35">
      <c r="A76" s="36" t="s">
        <v>84</v>
      </c>
      <c r="B76" s="37" t="s">
        <v>0</v>
      </c>
      <c r="C76" s="42">
        <v>5</v>
      </c>
      <c r="D76" s="56">
        <f>SUM(H76,J76,L76,N76,P76,R76,T76,V76,X76,Z76,AB76,AD76)</f>
        <v>113</v>
      </c>
      <c r="E76" s="39">
        <f>SUM(I76+K76+M76+O76+Q76+S76+U76+W76+Y76+AA76+AC76+AE76)</f>
        <v>0.48581018518518515</v>
      </c>
      <c r="F76" s="38">
        <f>COUNT(H76,J76,L76,N76,P76,R76,T76,V76,X76,Z76)</f>
        <v>3</v>
      </c>
      <c r="G76" s="57">
        <f>COUNT(AB76, AD76)</f>
        <v>1</v>
      </c>
      <c r="H76" s="54">
        <v>28</v>
      </c>
      <c r="I76" s="43">
        <v>2.0462962962962964E-2</v>
      </c>
      <c r="J76" s="38">
        <v>28</v>
      </c>
      <c r="K76" s="41">
        <v>0.21099537037037036</v>
      </c>
      <c r="L76" s="38"/>
      <c r="M76" s="41"/>
      <c r="N76" s="38"/>
      <c r="O76" s="41"/>
      <c r="P76" s="38">
        <v>29</v>
      </c>
      <c r="Q76" s="41">
        <v>0.24930555555555556</v>
      </c>
      <c r="R76" s="38"/>
      <c r="S76" s="41"/>
      <c r="T76" s="38"/>
      <c r="U76" s="41"/>
      <c r="V76" s="38"/>
      <c r="W76" s="41"/>
      <c r="X76" s="38"/>
      <c r="Y76" s="41"/>
      <c r="Z76" s="38"/>
      <c r="AA76" s="41"/>
      <c r="AB76" s="38">
        <v>28</v>
      </c>
      <c r="AC76" s="43">
        <v>5.0462962962962961E-3</v>
      </c>
      <c r="AD76" s="42"/>
      <c r="AE76" s="44"/>
    </row>
    <row r="77" spans="1:31" x14ac:dyDescent="0.35">
      <c r="A77" s="36" t="s">
        <v>126</v>
      </c>
      <c r="B77" s="37" t="s">
        <v>0</v>
      </c>
      <c r="C77" s="42">
        <v>6</v>
      </c>
      <c r="D77" s="56">
        <f>SUM(H77,J77,L77,N77,P77,R77,T77,V77,X77,Z77,AB77,AD77)</f>
        <v>80</v>
      </c>
      <c r="E77" s="39">
        <f>SUM(I77+K77+M77+O77+Q77+S77+U77+W77+Y77+AA77+AC77+AE77)</f>
        <v>0.6868981481481482</v>
      </c>
      <c r="F77" s="38">
        <f>COUNT(H77,J77,L77,N77,P77,R77,T77,V77,X77,Z77)</f>
        <v>3</v>
      </c>
      <c r="G77" s="57">
        <f>COUNT(AB77, AD77)</f>
        <v>0</v>
      </c>
      <c r="H77" s="54"/>
      <c r="I77" s="43"/>
      <c r="J77" s="38"/>
      <c r="K77" s="41"/>
      <c r="L77" s="38"/>
      <c r="M77" s="41"/>
      <c r="N77" s="38">
        <v>28</v>
      </c>
      <c r="O77" s="41">
        <v>3.050925925925926E-2</v>
      </c>
      <c r="P77" s="38">
        <v>25</v>
      </c>
      <c r="Q77" s="41">
        <v>0.49813657407407408</v>
      </c>
      <c r="R77" s="38"/>
      <c r="S77" s="41"/>
      <c r="T77" s="38">
        <v>27</v>
      </c>
      <c r="U77" s="41">
        <v>0.1582523148148148</v>
      </c>
      <c r="V77" s="38"/>
      <c r="W77" s="41"/>
      <c r="X77" s="38"/>
      <c r="Y77" s="41"/>
      <c r="Z77" s="38"/>
      <c r="AA77" s="41"/>
      <c r="AB77" s="38"/>
      <c r="AC77" s="43"/>
      <c r="AD77" s="42"/>
      <c r="AE77" s="44"/>
    </row>
    <row r="78" spans="1:31" x14ac:dyDescent="0.35">
      <c r="A78" s="36" t="s">
        <v>130</v>
      </c>
      <c r="B78" s="37" t="s">
        <v>0</v>
      </c>
      <c r="C78" s="42">
        <v>7</v>
      </c>
      <c r="D78" s="56">
        <f>SUM(H78,J78,L78,N78,P78,R78,T78,V78,X78,Z78,AB78,AD78)</f>
        <v>26</v>
      </c>
      <c r="E78" s="39">
        <f>SUM(I78+K78+M78+O78+Q78+S78+U78+W78+Y78+AA78+AC78+AE78)</f>
        <v>0.38037037037037036</v>
      </c>
      <c r="F78" s="38">
        <f>COUNT(H78,J78,L78,N78,P78,R78,T78,V78,X78,Z78)</f>
        <v>1</v>
      </c>
      <c r="G78" s="57">
        <f>COUNT(AB78, AD78)</f>
        <v>0</v>
      </c>
      <c r="H78" s="54"/>
      <c r="I78" s="43"/>
      <c r="J78" s="38"/>
      <c r="K78" s="41"/>
      <c r="L78" s="38"/>
      <c r="M78" s="41"/>
      <c r="N78" s="38"/>
      <c r="O78" s="41"/>
      <c r="P78" s="38">
        <v>26</v>
      </c>
      <c r="Q78" s="41">
        <v>0.38037037037037036</v>
      </c>
      <c r="R78" s="38"/>
      <c r="S78" s="41"/>
      <c r="T78" s="38"/>
      <c r="U78" s="41"/>
      <c r="V78" s="38"/>
      <c r="W78" s="41"/>
      <c r="X78" s="38"/>
      <c r="Y78" s="41"/>
      <c r="Z78" s="38"/>
      <c r="AA78" s="41"/>
      <c r="AB78" s="38"/>
      <c r="AC78" s="43"/>
      <c r="AD78" s="42"/>
      <c r="AE78" s="44"/>
    </row>
    <row r="79" spans="1:31" x14ac:dyDescent="0.35">
      <c r="A79" s="23" t="s">
        <v>78</v>
      </c>
      <c r="B79" s="24" t="s">
        <v>6</v>
      </c>
      <c r="C79" s="69">
        <v>1</v>
      </c>
      <c r="D79" s="61">
        <f>SUM(H79,J79,L79,N79,P79,R79,T79,V79,X79,Z79,AB79,AD79)</f>
        <v>358</v>
      </c>
      <c r="E79" s="62">
        <f>SUM(I79+K79+M79+O79+Q79+S79+U79+W79+Y79+AA79+AC79+AE79)</f>
        <v>1.7396875000000001</v>
      </c>
      <c r="F79" s="63">
        <f>COUNT(H79,J79,L79,N79,P79,R79,T79,V79,X79,Z79)</f>
        <v>10</v>
      </c>
      <c r="G79" s="64">
        <f>COUNT(AB79, AD79)</f>
        <v>2</v>
      </c>
      <c r="H79" s="70">
        <v>30</v>
      </c>
      <c r="I79" s="71">
        <v>1.8981481481481481E-2</v>
      </c>
      <c r="J79" s="63">
        <v>29</v>
      </c>
      <c r="K79" s="72">
        <v>0.20991898148148147</v>
      </c>
      <c r="L79" s="63">
        <v>30</v>
      </c>
      <c r="M79" s="72">
        <v>2.8252314814814813E-2</v>
      </c>
      <c r="N79" s="63">
        <v>30</v>
      </c>
      <c r="O79" s="72">
        <v>2.8125000000000001E-2</v>
      </c>
      <c r="P79" s="63">
        <v>30</v>
      </c>
      <c r="Q79" s="72">
        <v>0.25990740740740742</v>
      </c>
      <c r="R79" s="63">
        <v>29</v>
      </c>
      <c r="S79" s="72">
        <v>0.95902777777777781</v>
      </c>
      <c r="T79" s="63">
        <v>30</v>
      </c>
      <c r="U79" s="72">
        <v>6.3993055555555553E-2</v>
      </c>
      <c r="V79" s="63">
        <v>30</v>
      </c>
      <c r="W79" s="72">
        <v>4.8900462962962965E-2</v>
      </c>
      <c r="X79" s="63">
        <v>30</v>
      </c>
      <c r="Y79" s="72">
        <v>5.3831018518518521E-2</v>
      </c>
      <c r="Z79" s="63">
        <v>30</v>
      </c>
      <c r="AA79" s="72">
        <v>4.8368055555555553E-2</v>
      </c>
      <c r="AB79" s="63">
        <v>30</v>
      </c>
      <c r="AC79" s="71">
        <v>4.9305555555555552E-3</v>
      </c>
      <c r="AD79" s="69">
        <v>30</v>
      </c>
      <c r="AE79" s="73">
        <v>1.545138888888889E-2</v>
      </c>
    </row>
    <row r="80" spans="1:31" x14ac:dyDescent="0.35">
      <c r="A80" s="121" t="s">
        <v>63</v>
      </c>
      <c r="B80" s="122" t="s">
        <v>6</v>
      </c>
      <c r="C80" s="123">
        <v>2</v>
      </c>
      <c r="D80" s="218">
        <f>SUM(H80,J80,L80,N80,P80,R80,T80,V80,X80,Z80,AB80,AD80)</f>
        <v>335</v>
      </c>
      <c r="E80" s="215">
        <f>SUM(I80+K80+M80+O80+Q80+S80+U80+W80+Y80+AA80+AC80+AE80)</f>
        <v>1.2460069444444442</v>
      </c>
      <c r="F80" s="214">
        <f>COUNT(H80,J80,L80,N80,P80,R80,T80,V80,X80,Z80)</f>
        <v>10</v>
      </c>
      <c r="G80" s="219">
        <f>COUNT(AB80, AD80)</f>
        <v>2</v>
      </c>
      <c r="H80" s="124">
        <v>26</v>
      </c>
      <c r="I80" s="125">
        <v>2.1967592592592594E-2</v>
      </c>
      <c r="J80" s="214">
        <v>28</v>
      </c>
      <c r="K80" s="217">
        <v>0.21596064814814814</v>
      </c>
      <c r="L80" s="214">
        <v>28</v>
      </c>
      <c r="M80" s="217">
        <v>3.1030092592592592E-2</v>
      </c>
      <c r="N80" s="214">
        <v>26</v>
      </c>
      <c r="O80" s="217">
        <v>3.1597222222222221E-2</v>
      </c>
      <c r="P80" s="214">
        <v>28</v>
      </c>
      <c r="Q80" s="217">
        <v>0.33608796296296295</v>
      </c>
      <c r="R80" s="214">
        <v>30</v>
      </c>
      <c r="S80" s="217">
        <v>0.33673611111111112</v>
      </c>
      <c r="T80" s="214">
        <v>28</v>
      </c>
      <c r="U80" s="217">
        <v>7.3749999999999996E-2</v>
      </c>
      <c r="V80" s="214">
        <v>28</v>
      </c>
      <c r="W80" s="217">
        <v>5.7858796296296297E-2</v>
      </c>
      <c r="X80" s="214">
        <v>29</v>
      </c>
      <c r="Y80" s="217">
        <v>6.2106481481481485E-2</v>
      </c>
      <c r="Z80" s="214">
        <v>29</v>
      </c>
      <c r="AA80" s="217">
        <v>5.5358796296296295E-2</v>
      </c>
      <c r="AB80" s="214">
        <v>28</v>
      </c>
      <c r="AC80" s="125">
        <v>6.1689814814814819E-3</v>
      </c>
      <c r="AD80" s="123">
        <v>27</v>
      </c>
      <c r="AE80" s="126">
        <v>1.7384259259259259E-2</v>
      </c>
    </row>
    <row r="81" spans="1:31" x14ac:dyDescent="0.35">
      <c r="A81" s="121" t="s">
        <v>55</v>
      </c>
      <c r="B81" s="122" t="s">
        <v>6</v>
      </c>
      <c r="C81" s="123">
        <v>3</v>
      </c>
      <c r="D81" s="218">
        <f>SUM(H81,J81,L81,N81,P81,R81,T81,V81,X81,Z81,AB81,AD81)</f>
        <v>281</v>
      </c>
      <c r="E81" s="215">
        <f>SUM(I81+K81+M81+O81+Q81+S81+U81+W81+Y81+AA81+AC81+AE81)</f>
        <v>0.84849537037037037</v>
      </c>
      <c r="F81" s="214">
        <f>COUNT(H81,J81,L81,N81,P81,R81,T81,V81,X81,Z81)</f>
        <v>8</v>
      </c>
      <c r="G81" s="219">
        <f>COUNT(AB81, AD81)</f>
        <v>2</v>
      </c>
      <c r="H81" s="124">
        <v>27</v>
      </c>
      <c r="I81" s="125">
        <v>2.0497685185185185E-2</v>
      </c>
      <c r="J81" s="214">
        <v>30</v>
      </c>
      <c r="K81" s="217">
        <v>0.19815972222222222</v>
      </c>
      <c r="L81" s="214">
        <v>29</v>
      </c>
      <c r="M81" s="217">
        <v>2.9942129629629631E-2</v>
      </c>
      <c r="N81" s="214">
        <v>27</v>
      </c>
      <c r="O81" s="217">
        <v>2.9374999999999998E-2</v>
      </c>
      <c r="P81" s="214">
        <v>29</v>
      </c>
      <c r="Q81" s="217">
        <v>0.32322916666666668</v>
      </c>
      <c r="R81" s="214"/>
      <c r="S81" s="217"/>
      <c r="T81" s="214">
        <v>27</v>
      </c>
      <c r="U81" s="217">
        <v>9.1377314814814814E-2</v>
      </c>
      <c r="V81" s="214">
        <v>27</v>
      </c>
      <c r="W81" s="217">
        <v>6.4976851851851855E-2</v>
      </c>
      <c r="X81" s="214">
        <v>28</v>
      </c>
      <c r="Y81" s="217">
        <v>6.9016203703703705E-2</v>
      </c>
      <c r="Z81" s="214"/>
      <c r="AA81" s="217"/>
      <c r="AB81" s="214">
        <v>29</v>
      </c>
      <c r="AC81" s="125">
        <v>5.7060185185185183E-3</v>
      </c>
      <c r="AD81" s="123">
        <v>28</v>
      </c>
      <c r="AE81" s="126">
        <v>1.6215277777777776E-2</v>
      </c>
    </row>
    <row r="82" spans="1:31" x14ac:dyDescent="0.35">
      <c r="A82" s="36" t="s">
        <v>114</v>
      </c>
      <c r="B82" s="37" t="s">
        <v>6</v>
      </c>
      <c r="C82" s="42">
        <v>4</v>
      </c>
      <c r="D82" s="56">
        <f>SUM(H82,J82,L82,N82,P82,R82,T82,V82,X82,Z82,AB82,AD82)</f>
        <v>168</v>
      </c>
      <c r="E82" s="39">
        <f>SUM(I82+K82+M82+O82+Q82+S82+U82+W82+Y82+AA82+AC82+AE82)</f>
        <v>0.80817129629629636</v>
      </c>
      <c r="F82" s="38">
        <f>COUNT(H82,J82,L82,N82,P82,R82,T82,V82,X82,Z82)</f>
        <v>6</v>
      </c>
      <c r="G82" s="57">
        <f>COUNT(AB82, AD82)</f>
        <v>0</v>
      </c>
      <c r="H82" s="54"/>
      <c r="I82" s="43"/>
      <c r="J82" s="38">
        <v>27</v>
      </c>
      <c r="K82" s="41">
        <v>0.23771990740740739</v>
      </c>
      <c r="L82" s="38">
        <v>27</v>
      </c>
      <c r="M82" s="41">
        <v>4.6875E-2</v>
      </c>
      <c r="N82" s="38">
        <v>29</v>
      </c>
      <c r="O82" s="41">
        <v>2.8506944444444446E-2</v>
      </c>
      <c r="P82" s="38">
        <v>27</v>
      </c>
      <c r="Q82" s="41">
        <v>0.37384259259259262</v>
      </c>
      <c r="R82" s="38"/>
      <c r="S82" s="41"/>
      <c r="T82" s="38">
        <v>29</v>
      </c>
      <c r="U82" s="41">
        <v>6.8043981481481483E-2</v>
      </c>
      <c r="V82" s="38">
        <v>29</v>
      </c>
      <c r="W82" s="41">
        <v>5.3182870370370373E-2</v>
      </c>
      <c r="X82" s="38"/>
      <c r="Y82" s="38"/>
      <c r="Z82" s="38"/>
      <c r="AA82" s="38"/>
      <c r="AB82" s="38"/>
      <c r="AC82" s="42"/>
      <c r="AD82" s="42"/>
      <c r="AE82" s="45"/>
    </row>
    <row r="83" spans="1:31" x14ac:dyDescent="0.35">
      <c r="A83" s="36" t="s">
        <v>56</v>
      </c>
      <c r="B83" s="37" t="s">
        <v>6</v>
      </c>
      <c r="C83" s="42">
        <v>5</v>
      </c>
      <c r="D83" s="56">
        <f>SUM(H83,J83,L83,N83,P83,R83,T83,V83,X83,Z83,AB83,AD83)</f>
        <v>85</v>
      </c>
      <c r="E83" s="39">
        <f>SUM(I83+K83+M83+O83+Q83+S83+U83+W83+Y83+AA83+AC83+AE83)</f>
        <v>6.4976851851851855E-2</v>
      </c>
      <c r="F83" s="38">
        <f>COUNT(H83,J83,L83,N83,P83,R83,T83,V83,X83,Z83)</f>
        <v>2</v>
      </c>
      <c r="G83" s="57">
        <f>COUNT(AB83, AD83)</f>
        <v>1</v>
      </c>
      <c r="H83" s="54">
        <v>28</v>
      </c>
      <c r="I83" s="43">
        <v>1.9606481481481482E-2</v>
      </c>
      <c r="J83" s="38"/>
      <c r="K83" s="41"/>
      <c r="L83" s="38"/>
      <c r="M83" s="41"/>
      <c r="N83" s="38">
        <v>28</v>
      </c>
      <c r="O83" s="41">
        <v>2.9224537037037038E-2</v>
      </c>
      <c r="P83" s="38"/>
      <c r="Q83" s="41"/>
      <c r="R83" s="38"/>
      <c r="S83" s="41"/>
      <c r="T83" s="38"/>
      <c r="U83" s="41"/>
      <c r="V83" s="38"/>
      <c r="W83" s="41"/>
      <c r="X83" s="38"/>
      <c r="Y83" s="38"/>
      <c r="Z83" s="38"/>
      <c r="AA83" s="41"/>
      <c r="AB83" s="38"/>
      <c r="AC83" s="42"/>
      <c r="AD83" s="42">
        <v>29</v>
      </c>
      <c r="AE83" s="44">
        <v>1.6145833333333335E-2</v>
      </c>
    </row>
    <row r="84" spans="1:31" x14ac:dyDescent="0.35">
      <c r="A84" s="36" t="s">
        <v>133</v>
      </c>
      <c r="B84" s="37" t="s">
        <v>6</v>
      </c>
      <c r="C84" s="42">
        <v>6</v>
      </c>
      <c r="D84" s="56">
        <f>SUM(H84,J84,L84,N84,P84,R84,T84,V84,X84,Z84,AB84,AD84)</f>
        <v>81</v>
      </c>
      <c r="E84" s="39">
        <f>SUM(I84+K84+M84+O84+Q84+S84+U84+W84+Y84+AA84+AC84+AE84)</f>
        <v>0.26032407407407404</v>
      </c>
      <c r="F84" s="38">
        <f>COUNT(H84,J84,L84,N84,P84,R84,T84,V84,X84,Z84)</f>
        <v>3</v>
      </c>
      <c r="G84" s="57">
        <f>COUNT(AB84, AD84)</f>
        <v>0</v>
      </c>
      <c r="H84" s="54"/>
      <c r="I84" s="43"/>
      <c r="J84" s="38"/>
      <c r="K84" s="41"/>
      <c r="L84" s="38"/>
      <c r="M84" s="41"/>
      <c r="N84" s="38"/>
      <c r="O84" s="41"/>
      <c r="P84" s="38"/>
      <c r="Q84" s="41"/>
      <c r="R84" s="38"/>
      <c r="S84" s="41"/>
      <c r="T84" s="38">
        <v>26</v>
      </c>
      <c r="U84" s="41">
        <v>9.993055555555555E-2</v>
      </c>
      <c r="V84" s="38"/>
      <c r="W84" s="41"/>
      <c r="X84" s="38">
        <v>27</v>
      </c>
      <c r="Y84" s="41">
        <v>9.5972222222222223E-2</v>
      </c>
      <c r="Z84" s="38">
        <v>28</v>
      </c>
      <c r="AA84" s="41">
        <v>6.4421296296296296E-2</v>
      </c>
      <c r="AB84" s="38"/>
      <c r="AC84" s="42"/>
      <c r="AD84" s="42"/>
      <c r="AE84" s="44"/>
    </row>
    <row r="85" spans="1:31" x14ac:dyDescent="0.35">
      <c r="A85" s="36" t="s">
        <v>80</v>
      </c>
      <c r="B85" s="37" t="s">
        <v>6</v>
      </c>
      <c r="C85" s="42">
        <v>7</v>
      </c>
      <c r="D85" s="56">
        <f>SUM(H85,J85,L85,N85,P85,R85,T85,V85,X85,Z85,AB85,AD85)</f>
        <v>29</v>
      </c>
      <c r="E85" s="39">
        <f>SUM(I85+K85+M85+O85+Q85+S85+U85+W85+Y85+AA85+AC85+AE85)</f>
        <v>1.9409722222222221E-2</v>
      </c>
      <c r="F85" s="38">
        <f>COUNT(H85,J85,L85,N85,P85,R85,T85,V85,X85,Z85)</f>
        <v>1</v>
      </c>
      <c r="G85" s="57">
        <f>COUNT(AB85, AD85)</f>
        <v>0</v>
      </c>
      <c r="H85" s="54">
        <v>29</v>
      </c>
      <c r="I85" s="43">
        <v>1.9409722222222221E-2</v>
      </c>
      <c r="J85" s="38"/>
      <c r="K85" s="41"/>
      <c r="L85" s="38"/>
      <c r="M85" s="41"/>
      <c r="N85" s="38"/>
      <c r="O85" s="41"/>
      <c r="P85" s="38"/>
      <c r="Q85" s="41"/>
      <c r="R85" s="38"/>
      <c r="S85" s="41"/>
      <c r="T85" s="38"/>
      <c r="U85" s="43"/>
      <c r="V85" s="38"/>
      <c r="W85" s="41"/>
      <c r="X85" s="38"/>
      <c r="Y85" s="41"/>
      <c r="Z85" s="38"/>
      <c r="AA85" s="38"/>
      <c r="AB85" s="38"/>
      <c r="AC85" s="42"/>
      <c r="AD85" s="42"/>
      <c r="AE85" s="45"/>
    </row>
    <row r="86" spans="1:31" x14ac:dyDescent="0.35">
      <c r="A86" s="23" t="s">
        <v>83</v>
      </c>
      <c r="B86" s="24" t="s">
        <v>7</v>
      </c>
      <c r="C86" s="69">
        <v>1</v>
      </c>
      <c r="D86" s="61">
        <f>SUM(H86,J86,L86,N86,P86,R86,T86,V86,X86,Z86,AB86,AD86)</f>
        <v>299</v>
      </c>
      <c r="E86" s="62">
        <f>SUM(I86+K86+M86+O86+Q86+S86+U86+W86+Y86+AA86+AC86+AE86)</f>
        <v>0.95219907407407423</v>
      </c>
      <c r="F86" s="63">
        <f>COUNT(H86,J86,L86,N86,P86,R86,T86,V86,X86,Z86)</f>
        <v>9</v>
      </c>
      <c r="G86" s="64">
        <f>COUNT(AB86, AD86)</f>
        <v>1</v>
      </c>
      <c r="H86" s="70">
        <v>30</v>
      </c>
      <c r="I86" s="71">
        <v>2.3460648148148147E-2</v>
      </c>
      <c r="J86" s="63">
        <v>30</v>
      </c>
      <c r="K86" s="72">
        <v>0.20674768518518519</v>
      </c>
      <c r="L86" s="63">
        <v>29</v>
      </c>
      <c r="M86" s="72">
        <v>4.5254629629629631E-2</v>
      </c>
      <c r="N86" s="63">
        <v>30</v>
      </c>
      <c r="O86" s="72">
        <v>3.0972222222222224E-2</v>
      </c>
      <c r="P86" s="63">
        <v>30</v>
      </c>
      <c r="Q86" s="72">
        <v>0.37731481481481483</v>
      </c>
      <c r="R86" s="63"/>
      <c r="S86" s="72"/>
      <c r="T86" s="63">
        <v>30</v>
      </c>
      <c r="U86" s="72">
        <v>6.9178240740740735E-2</v>
      </c>
      <c r="V86" s="63">
        <v>30</v>
      </c>
      <c r="W86" s="72">
        <v>5.6539351851851855E-2</v>
      </c>
      <c r="X86" s="63">
        <v>30</v>
      </c>
      <c r="Y86" s="72">
        <v>6.7268518518518519E-2</v>
      </c>
      <c r="Z86" s="63">
        <v>30</v>
      </c>
      <c r="AA86" s="72">
        <v>6.7592592592592593E-2</v>
      </c>
      <c r="AB86" s="63">
        <v>30</v>
      </c>
      <c r="AC86" s="71">
        <v>7.8703703703703696E-3</v>
      </c>
      <c r="AD86" s="69"/>
      <c r="AE86" s="74"/>
    </row>
    <row r="87" spans="1:31" x14ac:dyDescent="0.35">
      <c r="A87" s="36" t="s">
        <v>102</v>
      </c>
      <c r="B87" s="37" t="s">
        <v>7</v>
      </c>
      <c r="C87" s="42">
        <v>2</v>
      </c>
      <c r="D87" s="56">
        <f>SUM(H87,J87,L87,N87,P87,R87,T87,V87,X87,Z87,AB87,AD87)</f>
        <v>88</v>
      </c>
      <c r="E87" s="39">
        <f>SUM(I87+K87+M87+O87+Q87+S87+U87+W87+Y87+AA87+AC87+AE87)</f>
        <v>0.10332175925925927</v>
      </c>
      <c r="F87" s="38">
        <f>COUNT(H87,J87,L87,N87,P87,R87,T87,V87,X87,Z87)</f>
        <v>3</v>
      </c>
      <c r="G87" s="57">
        <f>COUNT(AB87, AD87)</f>
        <v>0</v>
      </c>
      <c r="H87" s="54">
        <v>29</v>
      </c>
      <c r="I87" s="43">
        <v>3.8854166666666669E-2</v>
      </c>
      <c r="J87" s="38"/>
      <c r="K87" s="41"/>
      <c r="L87" s="38">
        <v>30</v>
      </c>
      <c r="M87" s="41">
        <v>3.0752314814814816E-2</v>
      </c>
      <c r="N87" s="38">
        <v>29</v>
      </c>
      <c r="O87" s="41">
        <v>3.3715277777777775E-2</v>
      </c>
      <c r="P87" s="38"/>
      <c r="Q87" s="41"/>
      <c r="R87" s="38"/>
      <c r="S87" s="41"/>
      <c r="T87" s="38"/>
      <c r="U87" s="41"/>
      <c r="V87" s="38"/>
      <c r="W87" s="41"/>
      <c r="X87" s="38"/>
      <c r="Y87" s="41"/>
      <c r="Z87" s="38"/>
      <c r="AA87" s="41"/>
      <c r="AB87" s="38"/>
      <c r="AC87" s="42"/>
      <c r="AD87" s="42"/>
      <c r="AE87" s="44"/>
    </row>
    <row r="88" spans="1:31" x14ac:dyDescent="0.35">
      <c r="A88" s="23" t="s">
        <v>106</v>
      </c>
      <c r="B88" s="24" t="s">
        <v>107</v>
      </c>
      <c r="C88" s="69">
        <v>1</v>
      </c>
      <c r="D88" s="61">
        <f>SUM(H88,J88,L88,N88,P88,R88,T88,V88,X88,Z88,AB88,AD88)</f>
        <v>180</v>
      </c>
      <c r="E88" s="62">
        <f>SUM(I88+K88+M88+O88+Q88+S88+U88+W88+Y88+AA88+AC88+AE88)</f>
        <v>1.1864004629629628</v>
      </c>
      <c r="F88" s="63">
        <f>COUNT(H88,J88,L88,N88,P88,R88,T88,V88,X88,Z88)</f>
        <v>5</v>
      </c>
      <c r="G88" s="64">
        <f>COUNT(AB88, AD88)</f>
        <v>1</v>
      </c>
      <c r="H88" s="70">
        <v>30</v>
      </c>
      <c r="I88" s="71">
        <v>4.027777777777778E-2</v>
      </c>
      <c r="J88" s="63"/>
      <c r="K88" s="72"/>
      <c r="L88" s="63">
        <v>30</v>
      </c>
      <c r="M88" s="72">
        <v>5.7650462962962966E-2</v>
      </c>
      <c r="N88" s="63">
        <v>30</v>
      </c>
      <c r="O88" s="72">
        <v>5.8240740740740739E-2</v>
      </c>
      <c r="P88" s="63"/>
      <c r="Q88" s="72"/>
      <c r="R88" s="63"/>
      <c r="S88" s="72"/>
      <c r="T88" s="63"/>
      <c r="U88" s="72"/>
      <c r="V88" s="63"/>
      <c r="W88" s="72"/>
      <c r="X88" s="63">
        <v>30</v>
      </c>
      <c r="Y88" s="72">
        <v>0.89907407407407403</v>
      </c>
      <c r="Z88" s="63">
        <v>30</v>
      </c>
      <c r="AA88" s="72">
        <v>0.12105324074074074</v>
      </c>
      <c r="AB88" s="63">
        <v>30</v>
      </c>
      <c r="AC88" s="71">
        <v>1.0104166666666666E-2</v>
      </c>
      <c r="AD88" s="69"/>
      <c r="AE88" s="73"/>
    </row>
    <row r="89" spans="1:31" x14ac:dyDescent="0.35">
      <c r="A89" s="37"/>
      <c r="B89" s="37"/>
      <c r="C89" s="42"/>
      <c r="D89" s="38"/>
      <c r="E89" s="38"/>
      <c r="F89" s="38"/>
      <c r="G89" s="38"/>
      <c r="H89" s="38"/>
      <c r="I89" s="39">
        <f>SUM(I65:I88)</f>
        <v>0.362337962962963</v>
      </c>
      <c r="J89" s="39"/>
      <c r="K89" s="39">
        <f>SUM(K65:K88)</f>
        <v>2.1517013888888887</v>
      </c>
      <c r="L89" s="39"/>
      <c r="M89" s="39">
        <f>SUM(M65:M88)</f>
        <v>0.4276388888888889</v>
      </c>
      <c r="N89" s="39"/>
      <c r="O89" s="39">
        <f>SUM(O65:O88)</f>
        <v>0.45104166666666673</v>
      </c>
      <c r="P89" s="39"/>
      <c r="Q89" s="39">
        <f>SUM(Q65:Q88)</f>
        <v>3.618530092592593</v>
      </c>
      <c r="R89" s="39"/>
      <c r="S89" s="39">
        <f>SUM(S65:S88)</f>
        <v>1.9271180555555556</v>
      </c>
      <c r="T89" s="39"/>
      <c r="U89" s="39">
        <f>SUM(U65:U88)</f>
        <v>0.83569444444444441</v>
      </c>
      <c r="V89" s="39"/>
      <c r="W89" s="39">
        <f>SUM(W65:W88)</f>
        <v>0.49815972222222227</v>
      </c>
      <c r="X89" s="39"/>
      <c r="Y89" s="39">
        <f>SUM(Y65:Y88)</f>
        <v>1.5539930555555554</v>
      </c>
      <c r="Z89" s="39"/>
      <c r="AA89" s="39">
        <f>SUM(AA65:AA88)</f>
        <v>0.56234953703703705</v>
      </c>
      <c r="AB89" s="39"/>
      <c r="AC89" s="39">
        <f>SUM(AC65:AC88)</f>
        <v>6.564814814814815E-2</v>
      </c>
      <c r="AD89" s="39"/>
      <c r="AE89" s="39">
        <f>SUM(AE65:AE88)</f>
        <v>0.13193287037037038</v>
      </c>
    </row>
    <row r="90" spans="1:31" x14ac:dyDescent="0.35">
      <c r="M90" s="16"/>
    </row>
  </sheetData>
  <autoFilter ref="A3:AE89" xr:uid="{F87A076A-2145-4839-BC24-3B613E93E38B}">
    <sortState xmlns:xlrd2="http://schemas.microsoft.com/office/spreadsheetml/2017/richdata2" ref="A4:AE89">
      <sortCondition ref="B3:B89"/>
    </sortState>
  </autoFilter>
  <mergeCells count="25">
    <mergeCell ref="A1:G2"/>
    <mergeCell ref="R2:S2"/>
    <mergeCell ref="T1:U1"/>
    <mergeCell ref="V1:W1"/>
    <mergeCell ref="X1:Y1"/>
    <mergeCell ref="P2:Q2"/>
    <mergeCell ref="AB1:AC1"/>
    <mergeCell ref="AD1:AE1"/>
    <mergeCell ref="H1:I1"/>
    <mergeCell ref="J1:K1"/>
    <mergeCell ref="L1:M1"/>
    <mergeCell ref="N1:O1"/>
    <mergeCell ref="P1:Q1"/>
    <mergeCell ref="R1:S1"/>
    <mergeCell ref="Z1:AA1"/>
    <mergeCell ref="AB2:AC2"/>
    <mergeCell ref="AD2:AE2"/>
    <mergeCell ref="H2:I2"/>
    <mergeCell ref="J2:K2"/>
    <mergeCell ref="N2:O2"/>
    <mergeCell ref="L2:M2"/>
    <mergeCell ref="T2:U2"/>
    <mergeCell ref="V2:W2"/>
    <mergeCell ref="X2:Y2"/>
    <mergeCell ref="Z2:AA2"/>
  </mergeCells>
  <phoneticPr fontId="2" type="noConversion"/>
  <pageMargins left="0.7" right="0.7" top="0.75" bottom="0.75" header="0.3" footer="0.3"/>
  <pageSetup paperSize="9" scale="36" orientation="landscape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41CC-E7CF-4214-BD9C-55DD0B2710DF}">
  <sheetPr>
    <pageSetUpPr fitToPage="1"/>
  </sheetPr>
  <dimension ref="A1:O73"/>
  <sheetViews>
    <sheetView workbookViewId="0">
      <selection activeCell="C3" sqref="C3"/>
    </sheetView>
  </sheetViews>
  <sheetFormatPr defaultRowHeight="14.5" x14ac:dyDescent="0.35"/>
  <cols>
    <col min="1" max="1" width="17.453125" customWidth="1"/>
    <col min="2" max="2" width="11.453125" customWidth="1"/>
    <col min="3" max="3" width="8.90625" style="2"/>
    <col min="4" max="4" width="9.08984375" style="2" bestFit="1" customWidth="1"/>
    <col min="5" max="5" width="10.1796875" style="1" customWidth="1"/>
    <col min="6" max="6" width="14.1796875" style="1" bestFit="1" customWidth="1"/>
    <col min="7" max="12" width="8.90625" style="2"/>
  </cols>
  <sheetData>
    <row r="1" spans="1:15" ht="15" customHeight="1" x14ac:dyDescent="0.35">
      <c r="A1" s="142" t="s">
        <v>35</v>
      </c>
      <c r="B1" s="143"/>
      <c r="C1" s="143"/>
      <c r="D1" s="143"/>
      <c r="E1" s="143"/>
      <c r="F1" s="144"/>
      <c r="G1" s="156" t="s">
        <v>14</v>
      </c>
      <c r="H1" s="137"/>
      <c r="I1" s="141" t="s">
        <v>14</v>
      </c>
      <c r="J1" s="141"/>
      <c r="K1" s="137" t="s">
        <v>14</v>
      </c>
      <c r="L1" s="155"/>
    </row>
    <row r="2" spans="1:15" ht="35.4" customHeight="1" thickBot="1" x14ac:dyDescent="0.4">
      <c r="A2" s="148"/>
      <c r="B2" s="149"/>
      <c r="C2" s="149"/>
      <c r="D2" s="149"/>
      <c r="E2" s="149"/>
      <c r="F2" s="150"/>
      <c r="G2" s="151" t="s">
        <v>39</v>
      </c>
      <c r="H2" s="152"/>
      <c r="I2" s="153" t="s">
        <v>40</v>
      </c>
      <c r="J2" s="153"/>
      <c r="K2" s="153" t="s">
        <v>41</v>
      </c>
      <c r="L2" s="154"/>
    </row>
    <row r="3" spans="1:15" ht="32.75" customHeight="1" thickBot="1" x14ac:dyDescent="0.4">
      <c r="A3" s="3" t="s">
        <v>1</v>
      </c>
      <c r="B3" s="4" t="s">
        <v>3</v>
      </c>
      <c r="C3" s="5" t="s">
        <v>4</v>
      </c>
      <c r="D3" s="5" t="s">
        <v>2</v>
      </c>
      <c r="E3" s="5" t="s">
        <v>19</v>
      </c>
      <c r="F3" s="6" t="s">
        <v>26</v>
      </c>
      <c r="G3" s="22" t="s">
        <v>12</v>
      </c>
      <c r="H3" s="5" t="s">
        <v>13</v>
      </c>
      <c r="I3" s="5" t="s">
        <v>12</v>
      </c>
      <c r="J3" s="5" t="s">
        <v>13</v>
      </c>
      <c r="K3" s="5" t="s">
        <v>12</v>
      </c>
      <c r="L3" s="6" t="s">
        <v>13</v>
      </c>
    </row>
    <row r="4" spans="1:15" x14ac:dyDescent="0.35">
      <c r="A4" s="23" t="s">
        <v>93</v>
      </c>
      <c r="B4" s="24" t="s">
        <v>29</v>
      </c>
      <c r="C4" s="69">
        <v>1</v>
      </c>
      <c r="D4" s="60">
        <f>SUM(G4,I4,K4)</f>
        <v>89</v>
      </c>
      <c r="E4" s="78">
        <f>SUM(H4+J4+L4)</f>
        <v>0.11001157407407408</v>
      </c>
      <c r="F4" s="79">
        <f>COUNT(G4,I4,K4)</f>
        <v>3</v>
      </c>
      <c r="G4" s="65">
        <v>30</v>
      </c>
      <c r="H4" s="66">
        <v>1.6886574074074075E-2</v>
      </c>
      <c r="I4" s="60">
        <v>30</v>
      </c>
      <c r="J4" s="66">
        <v>2.3923611111111111E-2</v>
      </c>
      <c r="K4" s="60">
        <v>29</v>
      </c>
      <c r="L4" s="75">
        <v>6.9201388888888896E-2</v>
      </c>
      <c r="N4" s="18"/>
      <c r="O4" t="s">
        <v>104</v>
      </c>
    </row>
    <row r="5" spans="1:15" x14ac:dyDescent="0.35">
      <c r="A5" s="121" t="s">
        <v>99</v>
      </c>
      <c r="B5" s="122" t="s">
        <v>29</v>
      </c>
      <c r="C5" s="123">
        <v>2</v>
      </c>
      <c r="D5" s="114">
        <f>SUM(G5,I5,K5)</f>
        <v>88</v>
      </c>
      <c r="E5" s="131">
        <f>SUM(H5+J5+L5)</f>
        <v>0.10126157407407407</v>
      </c>
      <c r="F5" s="117">
        <f>COUNT(G5,I5,K5)</f>
        <v>3</v>
      </c>
      <c r="G5" s="124">
        <v>29</v>
      </c>
      <c r="H5" s="125">
        <v>1.9537037037037037E-2</v>
      </c>
      <c r="I5" s="123">
        <v>29</v>
      </c>
      <c r="J5" s="125">
        <v>2.9259259259259259E-2</v>
      </c>
      <c r="K5" s="123">
        <v>30</v>
      </c>
      <c r="L5" s="126">
        <v>5.2465277777777777E-2</v>
      </c>
      <c r="N5" s="17"/>
      <c r="O5" t="s">
        <v>27</v>
      </c>
    </row>
    <row r="6" spans="1:15" x14ac:dyDescent="0.35">
      <c r="A6" s="36" t="s">
        <v>98</v>
      </c>
      <c r="B6" s="37" t="s">
        <v>29</v>
      </c>
      <c r="C6" s="42">
        <v>3</v>
      </c>
      <c r="D6" s="33">
        <f>SUM(G6,I6,K6)</f>
        <v>55</v>
      </c>
      <c r="E6" s="31">
        <f>SUM(H6+J6+L6)</f>
        <v>5.4988425925925927E-2</v>
      </c>
      <c r="F6" s="52">
        <f>COUNT(G6,I6,K6)</f>
        <v>2</v>
      </c>
      <c r="G6" s="54">
        <v>27</v>
      </c>
      <c r="H6" s="43">
        <v>2.2604166666666665E-2</v>
      </c>
      <c r="I6" s="42">
        <v>28</v>
      </c>
      <c r="J6" s="43">
        <v>3.2384259259259258E-2</v>
      </c>
      <c r="K6" s="42"/>
      <c r="L6" s="44"/>
    </row>
    <row r="7" spans="1:15" x14ac:dyDescent="0.35">
      <c r="A7" s="36" t="s">
        <v>76</v>
      </c>
      <c r="B7" s="37" t="s">
        <v>29</v>
      </c>
      <c r="C7" s="42">
        <v>4</v>
      </c>
      <c r="D7" s="33">
        <f>SUM(G7,I7,K7)</f>
        <v>55</v>
      </c>
      <c r="E7" s="31">
        <f>SUM(H7+J7+L7)</f>
        <v>5.8379629629629629E-2</v>
      </c>
      <c r="F7" s="52">
        <f>COUNT(G7,I7,K7)</f>
        <v>2</v>
      </c>
      <c r="G7" s="54">
        <v>28</v>
      </c>
      <c r="H7" s="43">
        <v>2.2314814814814815E-2</v>
      </c>
      <c r="I7" s="42">
        <v>27</v>
      </c>
      <c r="J7" s="43">
        <v>3.6064814814814813E-2</v>
      </c>
      <c r="K7" s="42"/>
      <c r="L7" s="44"/>
    </row>
    <row r="8" spans="1:15" x14ac:dyDescent="0.35">
      <c r="A8" s="23" t="s">
        <v>94</v>
      </c>
      <c r="B8" s="24" t="s">
        <v>8</v>
      </c>
      <c r="C8" s="69">
        <v>1</v>
      </c>
      <c r="D8" s="60">
        <f>SUM(G8,I8,K8)</f>
        <v>83</v>
      </c>
      <c r="E8" s="78">
        <f>SUM(H8+J8+L8)</f>
        <v>0.11853009259259259</v>
      </c>
      <c r="F8" s="79">
        <f>COUNT(G8,I8,K8)</f>
        <v>3</v>
      </c>
      <c r="G8" s="70">
        <v>27</v>
      </c>
      <c r="H8" s="71">
        <v>2.2800925925925929E-2</v>
      </c>
      <c r="I8" s="69">
        <v>26</v>
      </c>
      <c r="J8" s="71">
        <v>3.2141203703703707E-2</v>
      </c>
      <c r="K8" s="69">
        <v>30</v>
      </c>
      <c r="L8" s="73">
        <v>6.3587962962962957E-2</v>
      </c>
    </row>
    <row r="9" spans="1:15" x14ac:dyDescent="0.35">
      <c r="A9" s="121" t="s">
        <v>77</v>
      </c>
      <c r="B9" s="122" t="s">
        <v>8</v>
      </c>
      <c r="C9" s="123">
        <v>2</v>
      </c>
      <c r="D9" s="114">
        <f>SUM(G9,I9,K9)</f>
        <v>80</v>
      </c>
      <c r="E9" s="131">
        <f>SUM(H9+J9+L9)</f>
        <v>0.12297453703703703</v>
      </c>
      <c r="F9" s="117">
        <f>COUNT(G9,I9,K9)</f>
        <v>3</v>
      </c>
      <c r="G9" s="124">
        <v>26</v>
      </c>
      <c r="H9" s="125">
        <v>2.3379629629629629E-2</v>
      </c>
      <c r="I9" s="123">
        <v>25</v>
      </c>
      <c r="J9" s="125">
        <v>3.3819444444444444E-2</v>
      </c>
      <c r="K9" s="123">
        <v>29</v>
      </c>
      <c r="L9" s="126">
        <v>6.5775462962962966E-2</v>
      </c>
    </row>
    <row r="10" spans="1:15" x14ac:dyDescent="0.35">
      <c r="A10" s="36" t="s">
        <v>79</v>
      </c>
      <c r="B10" s="37" t="s">
        <v>8</v>
      </c>
      <c r="C10" s="42">
        <v>3</v>
      </c>
      <c r="D10" s="33">
        <f>SUM(G10,I10,K10)</f>
        <v>57</v>
      </c>
      <c r="E10" s="31">
        <f>SUM(H10+J10+L10)</f>
        <v>8.8078703703703701E-2</v>
      </c>
      <c r="F10" s="52">
        <f>COUNT(G10,I10,K10)</f>
        <v>2</v>
      </c>
      <c r="G10" s="54">
        <v>29</v>
      </c>
      <c r="H10" s="43">
        <v>2.0833333333333332E-2</v>
      </c>
      <c r="I10" s="42"/>
      <c r="J10" s="43"/>
      <c r="K10" s="42">
        <v>28</v>
      </c>
      <c r="L10" s="44">
        <v>6.7245370370370372E-2</v>
      </c>
    </row>
    <row r="11" spans="1:15" x14ac:dyDescent="0.35">
      <c r="A11" s="36" t="s">
        <v>97</v>
      </c>
      <c r="B11" s="37" t="s">
        <v>8</v>
      </c>
      <c r="C11" s="42">
        <v>4</v>
      </c>
      <c r="D11" s="33">
        <f>SUM(G11,I11,K11)</f>
        <v>49</v>
      </c>
      <c r="E11" s="31">
        <f>SUM(H11+J11+L11)</f>
        <v>6.7962962962962961E-2</v>
      </c>
      <c r="F11" s="52">
        <f>COUNT(G11,I11,K11)</f>
        <v>2</v>
      </c>
      <c r="G11" s="54">
        <v>25</v>
      </c>
      <c r="H11" s="43">
        <v>2.6377314814814815E-2</v>
      </c>
      <c r="I11" s="42">
        <v>24</v>
      </c>
      <c r="J11" s="43">
        <v>4.1585648148148149E-2</v>
      </c>
      <c r="K11" s="42"/>
      <c r="L11" s="44"/>
    </row>
    <row r="12" spans="1:15" x14ac:dyDescent="0.35">
      <c r="A12" s="36" t="s">
        <v>47</v>
      </c>
      <c r="B12" s="37" t="s">
        <v>8</v>
      </c>
      <c r="C12" s="42">
        <v>5</v>
      </c>
      <c r="D12" s="33">
        <f>SUM(G12,I12,K12)</f>
        <v>30</v>
      </c>
      <c r="E12" s="31">
        <f>SUM(H12+J12+L12)</f>
        <v>1.9305555555555555E-2</v>
      </c>
      <c r="F12" s="52">
        <f>COUNT(G12,I12,K12)</f>
        <v>1</v>
      </c>
      <c r="G12" s="54">
        <v>30</v>
      </c>
      <c r="H12" s="43">
        <v>1.9305555555555555E-2</v>
      </c>
      <c r="I12" s="42"/>
      <c r="J12" s="43"/>
      <c r="K12" s="42"/>
      <c r="L12" s="44"/>
    </row>
    <row r="13" spans="1:15" x14ac:dyDescent="0.35">
      <c r="A13" s="36" t="s">
        <v>95</v>
      </c>
      <c r="B13" s="37" t="s">
        <v>8</v>
      </c>
      <c r="C13" s="42">
        <v>6</v>
      </c>
      <c r="D13" s="33">
        <f>SUM(G13,I13,K13)</f>
        <v>28</v>
      </c>
      <c r="E13" s="31">
        <f>SUM(H13+J13+L13)</f>
        <v>2.0949074074074075E-2</v>
      </c>
      <c r="F13" s="52">
        <f>COUNT(G13,I13,K13)</f>
        <v>1</v>
      </c>
      <c r="G13" s="54">
        <v>28</v>
      </c>
      <c r="H13" s="43">
        <v>2.0949074074074075E-2</v>
      </c>
      <c r="I13" s="42"/>
      <c r="J13" s="43"/>
      <c r="K13" s="42"/>
      <c r="L13" s="44"/>
    </row>
    <row r="14" spans="1:15" x14ac:dyDescent="0.35">
      <c r="A14" s="23" t="s">
        <v>88</v>
      </c>
      <c r="B14" s="24" t="s">
        <v>9</v>
      </c>
      <c r="C14" s="69">
        <v>1</v>
      </c>
      <c r="D14" s="60">
        <f>SUM(G14,I14,K14)</f>
        <v>90</v>
      </c>
      <c r="E14" s="78">
        <f>SUM(H14+J14+L14)</f>
        <v>9.9305555555555564E-2</v>
      </c>
      <c r="F14" s="79">
        <f>COUNT(G14,I14,K14)</f>
        <v>3</v>
      </c>
      <c r="G14" s="70">
        <v>30</v>
      </c>
      <c r="H14" s="71">
        <v>1.8888888888888889E-2</v>
      </c>
      <c r="I14" s="69">
        <v>30</v>
      </c>
      <c r="J14" s="71">
        <v>2.7766203703703703E-2</v>
      </c>
      <c r="K14" s="69">
        <v>30</v>
      </c>
      <c r="L14" s="73">
        <v>5.2650462962962961E-2</v>
      </c>
    </row>
    <row r="15" spans="1:15" x14ac:dyDescent="0.35">
      <c r="A15" s="121" t="s">
        <v>50</v>
      </c>
      <c r="B15" s="122" t="s">
        <v>9</v>
      </c>
      <c r="C15" s="123">
        <v>2</v>
      </c>
      <c r="D15" s="114">
        <f>SUM(G15,I15,K15)</f>
        <v>81</v>
      </c>
      <c r="E15" s="131">
        <f>SUM(H15+J15+L15)</f>
        <v>0.13402777777777777</v>
      </c>
      <c r="F15" s="117">
        <f>COUNT(G15,I15,K15)</f>
        <v>3</v>
      </c>
      <c r="G15" s="124">
        <v>28</v>
      </c>
      <c r="H15" s="127">
        <v>2.2326388888888885E-2</v>
      </c>
      <c r="I15" s="123">
        <v>29</v>
      </c>
      <c r="J15" s="125">
        <v>3.259259259259259E-2</v>
      </c>
      <c r="K15" s="123">
        <v>24</v>
      </c>
      <c r="L15" s="126">
        <v>7.9108796296296302E-2</v>
      </c>
    </row>
    <row r="16" spans="1:15" x14ac:dyDescent="0.35">
      <c r="A16" s="121" t="s">
        <v>53</v>
      </c>
      <c r="B16" s="122" t="s">
        <v>9</v>
      </c>
      <c r="C16" s="123">
        <v>3</v>
      </c>
      <c r="D16" s="114">
        <f>SUM(G16,I16,K16)</f>
        <v>80</v>
      </c>
      <c r="E16" s="131">
        <f>SUM(H16+J16+L16)</f>
        <v>0.12663194444444442</v>
      </c>
      <c r="F16" s="117">
        <f>COUNT(G16,I16,K16)</f>
        <v>3</v>
      </c>
      <c r="G16" s="124">
        <v>27</v>
      </c>
      <c r="H16" s="125">
        <v>2.2337962962962962E-2</v>
      </c>
      <c r="I16" s="123">
        <v>27</v>
      </c>
      <c r="J16" s="125">
        <v>3.5787037037037034E-2</v>
      </c>
      <c r="K16" s="123">
        <v>26</v>
      </c>
      <c r="L16" s="126">
        <v>6.850694444444444E-2</v>
      </c>
    </row>
    <row r="17" spans="1:12" x14ac:dyDescent="0.35">
      <c r="A17" s="121" t="s">
        <v>68</v>
      </c>
      <c r="B17" s="122" t="s">
        <v>9</v>
      </c>
      <c r="C17" s="123">
        <v>4</v>
      </c>
      <c r="D17" s="114">
        <f>SUM(G17,I17,K17)</f>
        <v>78</v>
      </c>
      <c r="E17" s="131">
        <f>SUM(H17+J17+L17)</f>
        <v>0.12549768518518517</v>
      </c>
      <c r="F17" s="117">
        <f>COUNT(G17,I17,K17)</f>
        <v>3</v>
      </c>
      <c r="G17" s="124">
        <v>25</v>
      </c>
      <c r="H17" s="125">
        <v>2.3518518518518518E-2</v>
      </c>
      <c r="I17" s="123">
        <v>26</v>
      </c>
      <c r="J17" s="125">
        <v>3.5810185185185188E-2</v>
      </c>
      <c r="K17" s="123">
        <v>27</v>
      </c>
      <c r="L17" s="126">
        <v>6.6168981481481481E-2</v>
      </c>
    </row>
    <row r="18" spans="1:12" x14ac:dyDescent="0.35">
      <c r="A18" s="121" t="s">
        <v>54</v>
      </c>
      <c r="B18" s="122" t="s">
        <v>9</v>
      </c>
      <c r="C18" s="123">
        <v>5</v>
      </c>
      <c r="D18" s="114">
        <f>SUM(G18,I18,K18)</f>
        <v>70</v>
      </c>
      <c r="E18" s="131">
        <f>SUM(H18+J18+L18)</f>
        <v>0.14711805555555557</v>
      </c>
      <c r="F18" s="117">
        <f>COUNT(G18,I18,K18)</f>
        <v>3</v>
      </c>
      <c r="G18" s="124">
        <v>22</v>
      </c>
      <c r="H18" s="125">
        <v>3.0104166666666668E-2</v>
      </c>
      <c r="I18" s="123">
        <v>25</v>
      </c>
      <c r="J18" s="125">
        <v>3.6493055555555556E-2</v>
      </c>
      <c r="K18" s="123">
        <v>23</v>
      </c>
      <c r="L18" s="126">
        <v>8.0520833333333333E-2</v>
      </c>
    </row>
    <row r="19" spans="1:12" x14ac:dyDescent="0.35">
      <c r="A19" s="36" t="s">
        <v>96</v>
      </c>
      <c r="B19" s="37" t="s">
        <v>9</v>
      </c>
      <c r="C19" s="42">
        <v>6</v>
      </c>
      <c r="D19" s="33">
        <f>SUM(G19,I19,K19)</f>
        <v>58</v>
      </c>
      <c r="E19" s="31">
        <f>SUM(H19+J19+L19)</f>
        <v>8.1412037037037033E-2</v>
      </c>
      <c r="F19" s="52">
        <f>COUNT(G19,I19,K19)</f>
        <v>2</v>
      </c>
      <c r="G19" s="54">
        <v>29</v>
      </c>
      <c r="H19" s="43">
        <v>2.0625000000000001E-2</v>
      </c>
      <c r="I19" s="42"/>
      <c r="J19" s="43"/>
      <c r="K19" s="42">
        <v>29</v>
      </c>
      <c r="L19" s="44">
        <v>6.0787037037037035E-2</v>
      </c>
    </row>
    <row r="20" spans="1:12" x14ac:dyDescent="0.35">
      <c r="A20" s="36" t="s">
        <v>49</v>
      </c>
      <c r="B20" s="37" t="s">
        <v>9</v>
      </c>
      <c r="C20" s="42">
        <v>7</v>
      </c>
      <c r="D20" s="33">
        <f>SUM(G20,I20,K20)</f>
        <v>51</v>
      </c>
      <c r="E20" s="31">
        <f>SUM(H20+J20+L20)</f>
        <v>9.4293981481481479E-2</v>
      </c>
      <c r="F20" s="52">
        <f>COUNT(G20,I20,K20)</f>
        <v>2</v>
      </c>
      <c r="G20" s="54">
        <v>26</v>
      </c>
      <c r="H20" s="43">
        <v>2.2465277777777778E-2</v>
      </c>
      <c r="I20" s="42"/>
      <c r="J20" s="43"/>
      <c r="K20" s="42">
        <v>25</v>
      </c>
      <c r="L20" s="44">
        <v>7.18287037037037E-2</v>
      </c>
    </row>
    <row r="21" spans="1:12" x14ac:dyDescent="0.35">
      <c r="A21" s="36" t="s">
        <v>52</v>
      </c>
      <c r="B21" s="37" t="s">
        <v>9</v>
      </c>
      <c r="C21" s="42">
        <v>7</v>
      </c>
      <c r="D21" s="33">
        <f>SUM(G21,I21,K21)</f>
        <v>51</v>
      </c>
      <c r="E21" s="31">
        <f>SUM(H21+J21+L21)</f>
        <v>5.7581018518518517E-2</v>
      </c>
      <c r="F21" s="52">
        <f>COUNT(G21,I21,K21)</f>
        <v>2</v>
      </c>
      <c r="G21" s="54">
        <v>23</v>
      </c>
      <c r="H21" s="43">
        <v>2.478009259259259E-2</v>
      </c>
      <c r="I21" s="42">
        <v>28</v>
      </c>
      <c r="J21" s="43">
        <v>3.2800925925925928E-2</v>
      </c>
      <c r="K21" s="42"/>
      <c r="L21" s="45"/>
    </row>
    <row r="22" spans="1:12" x14ac:dyDescent="0.35">
      <c r="A22" s="36" t="s">
        <v>70</v>
      </c>
      <c r="B22" s="37" t="s">
        <v>9</v>
      </c>
      <c r="C22" s="42">
        <v>9</v>
      </c>
      <c r="D22" s="33">
        <f>SUM(G22,I22,K22)</f>
        <v>47</v>
      </c>
      <c r="E22" s="31">
        <f>SUM(H22+J22+L22)</f>
        <v>6.2361111111111117E-2</v>
      </c>
      <c r="F22" s="52">
        <f>COUNT(G22,I22,K22)</f>
        <v>2</v>
      </c>
      <c r="G22" s="54">
        <v>24</v>
      </c>
      <c r="H22" s="43">
        <v>2.4548611111111115E-2</v>
      </c>
      <c r="I22" s="42">
        <v>23</v>
      </c>
      <c r="J22" s="43">
        <v>3.7812499999999999E-2</v>
      </c>
      <c r="K22" s="42"/>
      <c r="L22" s="44"/>
    </row>
    <row r="23" spans="1:12" x14ac:dyDescent="0.35">
      <c r="A23" s="36" t="s">
        <v>138</v>
      </c>
      <c r="B23" s="37" t="s">
        <v>9</v>
      </c>
      <c r="C23" s="42">
        <v>10</v>
      </c>
      <c r="D23" s="33">
        <f>SUM(G23,I23,K23)</f>
        <v>28</v>
      </c>
      <c r="E23" s="31">
        <f>SUM(H23+J23+L23)</f>
        <v>6.3900462962962964E-2</v>
      </c>
      <c r="F23" s="52">
        <f>COUNT(G23,I23,K23)</f>
        <v>1</v>
      </c>
      <c r="G23" s="54"/>
      <c r="H23" s="43"/>
      <c r="I23" s="42"/>
      <c r="J23" s="43"/>
      <c r="K23" s="42">
        <v>28</v>
      </c>
      <c r="L23" s="44">
        <v>6.3900462962962964E-2</v>
      </c>
    </row>
    <row r="24" spans="1:12" x14ac:dyDescent="0.35">
      <c r="A24" s="36" t="s">
        <v>125</v>
      </c>
      <c r="B24" s="37" t="s">
        <v>9</v>
      </c>
      <c r="C24" s="42">
        <v>11</v>
      </c>
      <c r="D24" s="33">
        <f>SUM(G24,I24,K24)</f>
        <v>22</v>
      </c>
      <c r="E24" s="31">
        <f>SUM(H24+J24+L24)</f>
        <v>5.1203703703703703E-2</v>
      </c>
      <c r="F24" s="52">
        <f>COUNT(G24,I24,K24)</f>
        <v>1</v>
      </c>
      <c r="G24" s="54"/>
      <c r="H24" s="43"/>
      <c r="I24" s="42">
        <v>22</v>
      </c>
      <c r="J24" s="43">
        <v>5.1203703703703703E-2</v>
      </c>
      <c r="K24" s="42"/>
      <c r="L24" s="44"/>
    </row>
    <row r="25" spans="1:12" x14ac:dyDescent="0.35">
      <c r="A25" s="23" t="s">
        <v>81</v>
      </c>
      <c r="B25" s="24" t="s">
        <v>10</v>
      </c>
      <c r="C25" s="69">
        <v>1</v>
      </c>
      <c r="D25" s="60">
        <f>SUM(G25,I25,K25)</f>
        <v>90</v>
      </c>
      <c r="E25" s="78">
        <f>SUM(H25+J25+L25)</f>
        <v>0.12828703703703703</v>
      </c>
      <c r="F25" s="79">
        <f>COUNT(G25,I25,K25)</f>
        <v>3</v>
      </c>
      <c r="G25" s="70">
        <v>30</v>
      </c>
      <c r="H25" s="80">
        <v>2.3229166666666665E-2</v>
      </c>
      <c r="I25" s="69">
        <v>30</v>
      </c>
      <c r="J25" s="71">
        <v>3.4594907407407408E-2</v>
      </c>
      <c r="K25" s="69">
        <v>30</v>
      </c>
      <c r="L25" s="73">
        <v>7.0462962962962963E-2</v>
      </c>
    </row>
    <row r="26" spans="1:12" x14ac:dyDescent="0.35">
      <c r="A26" s="36" t="s">
        <v>86</v>
      </c>
      <c r="B26" s="37" t="s">
        <v>10</v>
      </c>
      <c r="C26" s="42">
        <v>2</v>
      </c>
      <c r="D26" s="33">
        <f>SUM(G26,I26,K26)</f>
        <v>29</v>
      </c>
      <c r="E26" s="31">
        <f>SUM(H26+J26+L26)</f>
        <v>9.5381944444444436E-2</v>
      </c>
      <c r="F26" s="52">
        <f>COUNT(G26,I26,K26)</f>
        <v>1</v>
      </c>
      <c r="G26" s="54">
        <v>29</v>
      </c>
      <c r="H26" s="43">
        <v>2.4247685185185181E-2</v>
      </c>
      <c r="I26" s="42"/>
      <c r="J26" s="42"/>
      <c r="K26" s="42"/>
      <c r="L26" s="44">
        <v>7.1134259259259258E-2</v>
      </c>
    </row>
    <row r="27" spans="1:12" x14ac:dyDescent="0.35">
      <c r="A27" s="36" t="s">
        <v>117</v>
      </c>
      <c r="B27" s="37" t="s">
        <v>11</v>
      </c>
      <c r="C27" s="42">
        <v>1</v>
      </c>
      <c r="D27" s="33">
        <f>SUM(G27,I27,K27)</f>
        <v>60</v>
      </c>
      <c r="E27" s="31">
        <f>SUM(H27+J27+L27)</f>
        <v>0.1052199074074074</v>
      </c>
      <c r="F27" s="52">
        <f>COUNT(G27,I27,K27)</f>
        <v>2</v>
      </c>
      <c r="G27" s="54"/>
      <c r="H27" s="43"/>
      <c r="I27" s="42">
        <v>30</v>
      </c>
      <c r="J27" s="43">
        <v>3.7488425925925925E-2</v>
      </c>
      <c r="K27" s="42">
        <v>30</v>
      </c>
      <c r="L27" s="44">
        <v>6.7731481481481476E-2</v>
      </c>
    </row>
    <row r="28" spans="1:12" x14ac:dyDescent="0.35">
      <c r="A28" s="23" t="s">
        <v>48</v>
      </c>
      <c r="B28" s="24" t="s">
        <v>28</v>
      </c>
      <c r="C28" s="69">
        <v>1</v>
      </c>
      <c r="D28" s="60">
        <f>SUM(G28,I28,K28)</f>
        <v>90</v>
      </c>
      <c r="E28" s="78">
        <f>SUM(H28+J28+L28)</f>
        <v>8.1041666666666665E-2</v>
      </c>
      <c r="F28" s="79">
        <f>COUNT(G28,I28,K28)</f>
        <v>3</v>
      </c>
      <c r="G28" s="70">
        <v>30</v>
      </c>
      <c r="H28" s="71">
        <v>1.5150462962962963E-2</v>
      </c>
      <c r="I28" s="69">
        <v>30</v>
      </c>
      <c r="J28" s="71">
        <v>2.2210648148148149E-2</v>
      </c>
      <c r="K28" s="69">
        <v>30</v>
      </c>
      <c r="L28" s="73">
        <v>4.3680555555555556E-2</v>
      </c>
    </row>
    <row r="29" spans="1:12" x14ac:dyDescent="0.35">
      <c r="A29" s="121" t="s">
        <v>59</v>
      </c>
      <c r="B29" s="122" t="s">
        <v>28</v>
      </c>
      <c r="C29" s="123">
        <v>2</v>
      </c>
      <c r="D29" s="114">
        <f>SUM(G29,I29,K29)</f>
        <v>82</v>
      </c>
      <c r="E29" s="131">
        <f>SUM(H29+J29+L29)</f>
        <v>0.1032175925925926</v>
      </c>
      <c r="F29" s="117">
        <f>COUNT(G29,I29,K29)</f>
        <v>3</v>
      </c>
      <c r="G29" s="124">
        <v>26</v>
      </c>
      <c r="H29" s="125">
        <v>1.7118055555555556E-2</v>
      </c>
      <c r="I29" s="123">
        <v>27</v>
      </c>
      <c r="J29" s="125">
        <v>2.420138888888889E-2</v>
      </c>
      <c r="K29" s="123">
        <v>29</v>
      </c>
      <c r="L29" s="126">
        <v>6.1898148148148147E-2</v>
      </c>
    </row>
    <row r="30" spans="1:12" x14ac:dyDescent="0.35">
      <c r="A30" s="36" t="s">
        <v>74</v>
      </c>
      <c r="B30" s="37" t="s">
        <v>28</v>
      </c>
      <c r="C30" s="42">
        <v>3</v>
      </c>
      <c r="D30" s="33">
        <f>SUM(G30,I30,K30)</f>
        <v>53</v>
      </c>
      <c r="E30" s="31">
        <f>SUM(H30+J30+L30)</f>
        <v>4.2141203703703702E-2</v>
      </c>
      <c r="F30" s="52">
        <f>COUNT(G30,I30,K30)</f>
        <v>2</v>
      </c>
      <c r="G30" s="54">
        <v>27</v>
      </c>
      <c r="H30" s="43">
        <v>1.6284722222222221E-2</v>
      </c>
      <c r="I30" s="42">
        <v>26</v>
      </c>
      <c r="J30" s="43">
        <v>2.585648148148148E-2</v>
      </c>
      <c r="K30" s="42"/>
      <c r="L30" s="44"/>
    </row>
    <row r="31" spans="1:12" x14ac:dyDescent="0.35">
      <c r="A31" s="36" t="s">
        <v>87</v>
      </c>
      <c r="B31" s="37" t="s">
        <v>28</v>
      </c>
      <c r="C31" s="42">
        <v>4</v>
      </c>
      <c r="D31" s="33">
        <f>SUM(G31,I31,K31)</f>
        <v>53</v>
      </c>
      <c r="E31" s="31">
        <f>SUM(H31+J31+L31)</f>
        <v>5.153935185185185E-2</v>
      </c>
      <c r="F31" s="52">
        <f>COUNT(G31,I31,K31)</f>
        <v>2</v>
      </c>
      <c r="G31" s="54">
        <v>29</v>
      </c>
      <c r="H31" s="43">
        <v>1.5462962962962963E-2</v>
      </c>
      <c r="I31" s="42">
        <v>24</v>
      </c>
      <c r="J31" s="43">
        <v>3.6076388888888887E-2</v>
      </c>
      <c r="K31" s="42"/>
      <c r="L31" s="44"/>
    </row>
    <row r="32" spans="1:12" x14ac:dyDescent="0.35">
      <c r="A32" s="36" t="s">
        <v>72</v>
      </c>
      <c r="B32" s="37" t="s">
        <v>28</v>
      </c>
      <c r="C32" s="42">
        <v>5</v>
      </c>
      <c r="D32" s="33">
        <f>SUM(G32,I32,K32)</f>
        <v>51</v>
      </c>
      <c r="E32" s="31">
        <f>SUM(H32+J32+L32)</f>
        <v>7.0983796296296295E-2</v>
      </c>
      <c r="F32" s="52">
        <f>COUNT(G32,I32,K32)</f>
        <v>2</v>
      </c>
      <c r="G32" s="54">
        <v>23</v>
      </c>
      <c r="H32" s="43">
        <v>1.7997685185185186E-2</v>
      </c>
      <c r="I32" s="42"/>
      <c r="J32" s="43"/>
      <c r="K32" s="42">
        <v>28</v>
      </c>
      <c r="L32" s="44">
        <v>5.2986111111111109E-2</v>
      </c>
    </row>
    <row r="33" spans="1:12" x14ac:dyDescent="0.35">
      <c r="A33" s="36" t="s">
        <v>66</v>
      </c>
      <c r="B33" s="37" t="s">
        <v>28</v>
      </c>
      <c r="C33" s="42">
        <v>6</v>
      </c>
      <c r="D33" s="33">
        <f>SUM(G33,I33,K33)</f>
        <v>50</v>
      </c>
      <c r="E33" s="31">
        <f>SUM(H33+J33+L33)</f>
        <v>4.3298611111111114E-2</v>
      </c>
      <c r="F33" s="52">
        <f>COUNT(G33,I33,K33)</f>
        <v>2</v>
      </c>
      <c r="G33" s="54">
        <v>21</v>
      </c>
      <c r="H33" s="43">
        <v>2.0925925925925928E-2</v>
      </c>
      <c r="I33" s="42">
        <v>29</v>
      </c>
      <c r="J33" s="43">
        <v>2.2372685185185186E-2</v>
      </c>
      <c r="K33" s="42"/>
      <c r="L33" s="44"/>
    </row>
    <row r="34" spans="1:12" x14ac:dyDescent="0.35">
      <c r="A34" s="36" t="s">
        <v>67</v>
      </c>
      <c r="B34" s="37" t="s">
        <v>28</v>
      </c>
      <c r="C34" s="42">
        <v>7</v>
      </c>
      <c r="D34" s="33">
        <f>SUM(G34,I34,K34)</f>
        <v>50</v>
      </c>
      <c r="E34" s="31">
        <f>SUM(H34+J34+L34)</f>
        <v>4.3877314814814813E-2</v>
      </c>
      <c r="F34" s="52">
        <f>COUNT(G34,I34,K34)</f>
        <v>2</v>
      </c>
      <c r="G34" s="54">
        <v>25</v>
      </c>
      <c r="H34" s="43">
        <v>1.7372685185185185E-2</v>
      </c>
      <c r="I34" s="42">
        <v>25</v>
      </c>
      <c r="J34" s="43">
        <v>2.6504629629629628E-2</v>
      </c>
      <c r="K34" s="42"/>
      <c r="L34" s="44"/>
    </row>
    <row r="35" spans="1:12" x14ac:dyDescent="0.35">
      <c r="A35" s="36" t="s">
        <v>82</v>
      </c>
      <c r="B35" s="37" t="s">
        <v>28</v>
      </c>
      <c r="C35" s="42">
        <v>8</v>
      </c>
      <c r="D35" s="33">
        <f>SUM(G35,I35,K35)</f>
        <v>28</v>
      </c>
      <c r="E35" s="31">
        <f>SUM(H35+J35+L35)</f>
        <v>1.6180555555555556E-2</v>
      </c>
      <c r="F35" s="52">
        <f>COUNT(G35,I35,K35)</f>
        <v>1</v>
      </c>
      <c r="G35" s="54">
        <v>28</v>
      </c>
      <c r="H35" s="43">
        <v>1.6180555555555556E-2</v>
      </c>
      <c r="I35" s="42"/>
      <c r="J35" s="43"/>
      <c r="K35" s="42"/>
      <c r="L35" s="44"/>
    </row>
    <row r="36" spans="1:12" x14ac:dyDescent="0.35">
      <c r="A36" s="36" t="s">
        <v>116</v>
      </c>
      <c r="B36" s="37" t="s">
        <v>28</v>
      </c>
      <c r="C36" s="42">
        <v>9</v>
      </c>
      <c r="D36" s="33">
        <f>SUM(G36,I36,K36)</f>
        <v>24</v>
      </c>
      <c r="E36" s="31">
        <f>SUM(H36+J36+L36)</f>
        <v>1.7488425925925925E-2</v>
      </c>
      <c r="F36" s="52">
        <f>COUNT(G36,I36,K36)</f>
        <v>1</v>
      </c>
      <c r="G36" s="54">
        <v>24</v>
      </c>
      <c r="H36" s="43">
        <v>1.7488425925925925E-2</v>
      </c>
      <c r="I36" s="42"/>
      <c r="J36" s="43"/>
      <c r="K36" s="42"/>
      <c r="L36" s="44"/>
    </row>
    <row r="37" spans="1:12" x14ac:dyDescent="0.35">
      <c r="A37" s="36" t="s">
        <v>46</v>
      </c>
      <c r="B37" s="37" t="s">
        <v>28</v>
      </c>
      <c r="C37" s="42">
        <v>10</v>
      </c>
      <c r="D37" s="33">
        <f>SUM(G37,I37,K37)</f>
        <v>22</v>
      </c>
      <c r="E37" s="31">
        <f>SUM(H37+J37+L37)</f>
        <v>2.0914351851851851E-2</v>
      </c>
      <c r="F37" s="52">
        <f>COUNT(G37,I37,K37)</f>
        <v>1</v>
      </c>
      <c r="G37" s="54">
        <v>22</v>
      </c>
      <c r="H37" s="43">
        <v>2.0914351851851851E-2</v>
      </c>
      <c r="I37" s="42"/>
      <c r="J37" s="43"/>
      <c r="K37" s="42"/>
      <c r="L37" s="44"/>
    </row>
    <row r="38" spans="1:12" x14ac:dyDescent="0.35">
      <c r="A38" s="23" t="s">
        <v>89</v>
      </c>
      <c r="B38" s="24" t="s">
        <v>5</v>
      </c>
      <c r="C38" s="69">
        <v>1</v>
      </c>
      <c r="D38" s="60">
        <f>SUM(G38,I38,K38)</f>
        <v>89</v>
      </c>
      <c r="E38" s="78">
        <f>SUM(H38+J38+L38)</f>
        <v>8.6423611111111104E-2</v>
      </c>
      <c r="F38" s="79">
        <f>COUNT(G38,I38,K38)</f>
        <v>3</v>
      </c>
      <c r="G38" s="70">
        <v>29</v>
      </c>
      <c r="H38" s="71">
        <v>1.6018518518518519E-2</v>
      </c>
      <c r="I38" s="69">
        <v>30</v>
      </c>
      <c r="J38" s="71">
        <v>2.3090277777777779E-2</v>
      </c>
      <c r="K38" s="69">
        <v>30</v>
      </c>
      <c r="L38" s="73">
        <v>4.7314814814814816E-2</v>
      </c>
    </row>
    <row r="39" spans="1:12" x14ac:dyDescent="0.35">
      <c r="A39" s="121" t="s">
        <v>92</v>
      </c>
      <c r="B39" s="122" t="s">
        <v>5</v>
      </c>
      <c r="C39" s="123">
        <v>2</v>
      </c>
      <c r="D39" s="114">
        <f>SUM(G39,I39,K39)</f>
        <v>81</v>
      </c>
      <c r="E39" s="131">
        <f>SUM(H39+J39+L39)</f>
        <v>9.1932870370370373E-2</v>
      </c>
      <c r="F39" s="117">
        <f>COUNT(G39,I39,K39)</f>
        <v>3</v>
      </c>
      <c r="G39" s="124">
        <v>27</v>
      </c>
      <c r="H39" s="125">
        <v>1.6550925925925924E-2</v>
      </c>
      <c r="I39" s="123">
        <v>27</v>
      </c>
      <c r="J39" s="125">
        <v>2.4594907407407409E-2</v>
      </c>
      <c r="K39" s="123">
        <v>27</v>
      </c>
      <c r="L39" s="126">
        <v>5.078703703703704E-2</v>
      </c>
    </row>
    <row r="40" spans="1:12" x14ac:dyDescent="0.35">
      <c r="A40" s="121" t="s">
        <v>90</v>
      </c>
      <c r="B40" s="122" t="s">
        <v>5</v>
      </c>
      <c r="C40" s="123">
        <v>3</v>
      </c>
      <c r="D40" s="114">
        <f>SUM(G40,I40,K40)</f>
        <v>77</v>
      </c>
      <c r="E40" s="131">
        <f>SUM(H40+J40+L40)</f>
        <v>9.3379629629629632E-2</v>
      </c>
      <c r="F40" s="117">
        <f>COUNT(G40,I40,K40)</f>
        <v>3</v>
      </c>
      <c r="G40" s="124">
        <v>25</v>
      </c>
      <c r="H40" s="125">
        <v>1.7453703703703704E-2</v>
      </c>
      <c r="I40" s="123">
        <v>24</v>
      </c>
      <c r="J40" s="125">
        <v>2.5312500000000002E-2</v>
      </c>
      <c r="K40" s="123">
        <v>28</v>
      </c>
      <c r="L40" s="126">
        <v>5.0613425925925923E-2</v>
      </c>
    </row>
    <row r="41" spans="1:12" x14ac:dyDescent="0.35">
      <c r="A41" s="121" t="s">
        <v>58</v>
      </c>
      <c r="B41" s="122" t="s">
        <v>5</v>
      </c>
      <c r="C41" s="123">
        <v>4</v>
      </c>
      <c r="D41" s="114">
        <f>SUM(G41,I41,K41)</f>
        <v>68</v>
      </c>
      <c r="E41" s="131">
        <f>SUM(H41+J41+L41)</f>
        <v>9.8182870370370379E-2</v>
      </c>
      <c r="F41" s="117">
        <f>COUNT(G41,I41,K41)</f>
        <v>3</v>
      </c>
      <c r="G41" s="124">
        <v>21</v>
      </c>
      <c r="H41" s="125">
        <v>1.8599537037037036E-2</v>
      </c>
      <c r="I41" s="123">
        <v>21</v>
      </c>
      <c r="J41" s="125">
        <v>2.6828703703703705E-2</v>
      </c>
      <c r="K41" s="123">
        <v>26</v>
      </c>
      <c r="L41" s="126">
        <v>5.275462962962963E-2</v>
      </c>
    </row>
    <row r="42" spans="1:12" x14ac:dyDescent="0.35">
      <c r="A42" s="121" t="s">
        <v>100</v>
      </c>
      <c r="B42" s="122" t="s">
        <v>5</v>
      </c>
      <c r="C42" s="123">
        <v>5</v>
      </c>
      <c r="D42" s="114">
        <f>SUM(G42,I42,K42)</f>
        <v>61</v>
      </c>
      <c r="E42" s="131">
        <f>SUM(H42+J42+L42)</f>
        <v>0.10615740740740741</v>
      </c>
      <c r="F42" s="117">
        <f>COUNT(G42,I42,K42)</f>
        <v>3</v>
      </c>
      <c r="G42" s="124">
        <v>19</v>
      </c>
      <c r="H42" s="125">
        <v>1.9953703703703706E-2</v>
      </c>
      <c r="I42" s="123">
        <v>18</v>
      </c>
      <c r="J42" s="125">
        <v>2.886574074074074E-2</v>
      </c>
      <c r="K42" s="123">
        <v>24</v>
      </c>
      <c r="L42" s="126">
        <v>5.7337962962962966E-2</v>
      </c>
    </row>
    <row r="43" spans="1:12" x14ac:dyDescent="0.35">
      <c r="A43" s="36" t="s">
        <v>64</v>
      </c>
      <c r="B43" s="37" t="s">
        <v>5</v>
      </c>
      <c r="C43" s="42">
        <v>6</v>
      </c>
      <c r="D43" s="33">
        <f>SUM(G43,I43,K43)</f>
        <v>59</v>
      </c>
      <c r="E43" s="31">
        <f>SUM(H43+J43+L43)</f>
        <v>3.9259259259259258E-2</v>
      </c>
      <c r="F43" s="52">
        <f>COUNT(G43,I43,K43)</f>
        <v>2</v>
      </c>
      <c r="G43" s="54">
        <v>30</v>
      </c>
      <c r="H43" s="43">
        <v>1.5752314814814813E-2</v>
      </c>
      <c r="I43" s="42">
        <v>29</v>
      </c>
      <c r="J43" s="43">
        <v>2.3506944444444445E-2</v>
      </c>
      <c r="K43" s="42"/>
      <c r="L43" s="44"/>
    </row>
    <row r="44" spans="1:12" x14ac:dyDescent="0.35">
      <c r="A44" s="121" t="s">
        <v>101</v>
      </c>
      <c r="B44" s="122" t="s">
        <v>5</v>
      </c>
      <c r="C44" s="123">
        <v>7</v>
      </c>
      <c r="D44" s="114">
        <f>SUM(G44,I44,K44)</f>
        <v>58</v>
      </c>
      <c r="E44" s="131">
        <f>SUM(H44+J44+L44)</f>
        <v>0.10561342592592593</v>
      </c>
      <c r="F44" s="117">
        <f>COUNT(G44,I44,K44)</f>
        <v>3</v>
      </c>
      <c r="G44" s="124">
        <v>16</v>
      </c>
      <c r="H44" s="125">
        <v>2.1145833333333332E-2</v>
      </c>
      <c r="I44" s="123">
        <v>17</v>
      </c>
      <c r="J44" s="125">
        <v>2.9039351851851851E-2</v>
      </c>
      <c r="K44" s="123">
        <v>25</v>
      </c>
      <c r="L44" s="126">
        <v>5.5428240740740743E-2</v>
      </c>
    </row>
    <row r="45" spans="1:12" x14ac:dyDescent="0.35">
      <c r="A45" s="121" t="s">
        <v>60</v>
      </c>
      <c r="B45" s="122" t="s">
        <v>5</v>
      </c>
      <c r="C45" s="123">
        <v>8</v>
      </c>
      <c r="D45" s="114">
        <f>SUM(G45,I45,K45)</f>
        <v>56</v>
      </c>
      <c r="E45" s="131">
        <f>SUM(H45+J45+L45)</f>
        <v>0.11302083333333332</v>
      </c>
      <c r="F45" s="117">
        <f>COUNT(G45,I45,K45)</f>
        <v>3</v>
      </c>
      <c r="G45" s="124">
        <v>18</v>
      </c>
      <c r="H45" s="125">
        <v>2.0474537037037038E-2</v>
      </c>
      <c r="I45" s="123">
        <v>16</v>
      </c>
      <c r="J45" s="125">
        <v>3.0636574074074073E-2</v>
      </c>
      <c r="K45" s="123">
        <v>22</v>
      </c>
      <c r="L45" s="126">
        <v>6.190972222222222E-2</v>
      </c>
    </row>
    <row r="46" spans="1:12" x14ac:dyDescent="0.35">
      <c r="A46" s="36" t="s">
        <v>118</v>
      </c>
      <c r="B46" s="37" t="s">
        <v>5</v>
      </c>
      <c r="C46" s="42">
        <v>9</v>
      </c>
      <c r="D46" s="33">
        <f>SUM(G46,I46,K46)</f>
        <v>54</v>
      </c>
      <c r="E46" s="31">
        <f>SUM(H46+J46+L46)</f>
        <v>7.480324074074074E-2</v>
      </c>
      <c r="F46" s="52">
        <f>COUNT(G46,I46,K46)</f>
        <v>2</v>
      </c>
      <c r="G46" s="54"/>
      <c r="H46" s="43"/>
      <c r="I46" s="42">
        <v>25</v>
      </c>
      <c r="J46" s="43">
        <v>2.4687500000000001E-2</v>
      </c>
      <c r="K46" s="42">
        <v>29</v>
      </c>
      <c r="L46" s="44">
        <v>5.0115740740740738E-2</v>
      </c>
    </row>
    <row r="47" spans="1:12" x14ac:dyDescent="0.35">
      <c r="A47" s="36" t="s">
        <v>45</v>
      </c>
      <c r="B47" s="37" t="s">
        <v>5</v>
      </c>
      <c r="C47" s="42">
        <v>9</v>
      </c>
      <c r="D47" s="33">
        <f>SUM(G47,I47,K47)</f>
        <v>54</v>
      </c>
      <c r="E47" s="31">
        <f>SUM(H47+J47+L47)</f>
        <v>4.1076388888888885E-2</v>
      </c>
      <c r="F47" s="52">
        <f>COUNT(G47,I47,K47)</f>
        <v>2</v>
      </c>
      <c r="G47" s="54">
        <v>28</v>
      </c>
      <c r="H47" s="43">
        <v>1.6469907407407405E-2</v>
      </c>
      <c r="I47" s="42">
        <v>26</v>
      </c>
      <c r="J47" s="43">
        <v>2.4606481481481483E-2</v>
      </c>
      <c r="K47" s="42"/>
      <c r="L47" s="44"/>
    </row>
    <row r="48" spans="1:12" x14ac:dyDescent="0.35">
      <c r="A48" s="36" t="s">
        <v>65</v>
      </c>
      <c r="B48" s="37" t="s">
        <v>5</v>
      </c>
      <c r="C48" s="42">
        <v>11</v>
      </c>
      <c r="D48" s="33">
        <f>SUM(G48,I48,K48)</f>
        <v>54</v>
      </c>
      <c r="E48" s="31">
        <f>SUM(H48+J48+L48)</f>
        <v>4.148148148148148E-2</v>
      </c>
      <c r="F48" s="52">
        <f>COUNT(G48,I48,K48)</f>
        <v>2</v>
      </c>
      <c r="G48" s="54">
        <v>26</v>
      </c>
      <c r="H48" s="43">
        <v>1.7071759259259259E-2</v>
      </c>
      <c r="I48" s="42">
        <v>28</v>
      </c>
      <c r="J48" s="43">
        <v>2.4409722222222222E-2</v>
      </c>
      <c r="K48" s="42"/>
      <c r="L48" s="44"/>
    </row>
    <row r="49" spans="1:12" x14ac:dyDescent="0.35">
      <c r="A49" s="36" t="s">
        <v>62</v>
      </c>
      <c r="B49" s="37" t="s">
        <v>5</v>
      </c>
      <c r="C49" s="42">
        <v>12</v>
      </c>
      <c r="D49" s="33">
        <f>SUM(G49,I49,K49)</f>
        <v>47</v>
      </c>
      <c r="E49" s="31">
        <f>SUM(H49+J49+L49)</f>
        <v>4.3298611111111107E-2</v>
      </c>
      <c r="F49" s="52">
        <f>COUNT(G49,I49,K49)</f>
        <v>2</v>
      </c>
      <c r="G49" s="54">
        <v>24</v>
      </c>
      <c r="H49" s="43">
        <v>1.7696759259259259E-2</v>
      </c>
      <c r="I49" s="42">
        <v>23</v>
      </c>
      <c r="J49" s="43">
        <v>2.5601851851851851E-2</v>
      </c>
      <c r="K49" s="42"/>
      <c r="L49" s="44"/>
    </row>
    <row r="50" spans="1:12" x14ac:dyDescent="0.35">
      <c r="A50" s="36" t="s">
        <v>73</v>
      </c>
      <c r="B50" s="37" t="s">
        <v>5</v>
      </c>
      <c r="C50" s="42">
        <v>13</v>
      </c>
      <c r="D50" s="33">
        <f>SUM(G50,I50,K50)</f>
        <v>41</v>
      </c>
      <c r="E50" s="31">
        <f>SUM(H50+J50+L50)</f>
        <v>4.5543981481481477E-2</v>
      </c>
      <c r="F50" s="52">
        <f>COUNT(G50,I50,K50)</f>
        <v>2</v>
      </c>
      <c r="G50" s="54">
        <v>22</v>
      </c>
      <c r="H50" s="43">
        <v>1.8136574074074072E-2</v>
      </c>
      <c r="I50" s="42">
        <v>19</v>
      </c>
      <c r="J50" s="43">
        <v>2.7407407407407408E-2</v>
      </c>
      <c r="K50" s="42"/>
      <c r="L50" s="44"/>
    </row>
    <row r="51" spans="1:12" x14ac:dyDescent="0.35">
      <c r="A51" s="36" t="s">
        <v>61</v>
      </c>
      <c r="B51" s="37" t="s">
        <v>5</v>
      </c>
      <c r="C51" s="42">
        <v>14</v>
      </c>
      <c r="D51" s="33">
        <f>SUM(G51,I51,K51)</f>
        <v>40</v>
      </c>
      <c r="E51" s="31">
        <f>SUM(H51+J51+L51)</f>
        <v>4.6030092592592595E-2</v>
      </c>
      <c r="F51" s="52">
        <f>COUNT(G51,I51,K51)</f>
        <v>2</v>
      </c>
      <c r="G51" s="54">
        <v>20</v>
      </c>
      <c r="H51" s="43">
        <v>1.8749999999999999E-2</v>
      </c>
      <c r="I51" s="42">
        <v>20</v>
      </c>
      <c r="J51" s="43">
        <v>2.7280092592592592E-2</v>
      </c>
      <c r="K51" s="42"/>
      <c r="L51" s="44"/>
    </row>
    <row r="52" spans="1:12" x14ac:dyDescent="0.35">
      <c r="A52" s="36" t="s">
        <v>137</v>
      </c>
      <c r="B52" s="37" t="s">
        <v>5</v>
      </c>
      <c r="C52" s="42">
        <v>15</v>
      </c>
      <c r="D52" s="33">
        <f>SUM(G52,I52,K52)</f>
        <v>23</v>
      </c>
      <c r="E52" s="31">
        <f>SUM(H52+J52+L52)</f>
        <v>6.0821759259259256E-2</v>
      </c>
      <c r="F52" s="52">
        <f>COUNT(G52,I52,K52)</f>
        <v>1</v>
      </c>
      <c r="G52" s="54"/>
      <c r="H52" s="43"/>
      <c r="I52" s="42"/>
      <c r="J52" s="43"/>
      <c r="K52" s="42">
        <v>23</v>
      </c>
      <c r="L52" s="44">
        <v>6.0821759259259256E-2</v>
      </c>
    </row>
    <row r="53" spans="1:12" x14ac:dyDescent="0.35">
      <c r="A53" s="36" t="s">
        <v>85</v>
      </c>
      <c r="B53" s="37" t="s">
        <v>5</v>
      </c>
      <c r="C53" s="42">
        <v>15</v>
      </c>
      <c r="D53" s="33">
        <f>SUM(G53,I53,K53)</f>
        <v>23</v>
      </c>
      <c r="E53" s="31">
        <f>SUM(H53+J53+L53)</f>
        <v>1.7870370370370373E-2</v>
      </c>
      <c r="F53" s="52">
        <f>COUNT(G53,I53,K53)</f>
        <v>1</v>
      </c>
      <c r="G53" s="54">
        <v>23</v>
      </c>
      <c r="H53" s="43">
        <v>1.7870370370370373E-2</v>
      </c>
      <c r="I53" s="42"/>
      <c r="J53" s="43"/>
      <c r="K53" s="42"/>
      <c r="L53" s="44"/>
    </row>
    <row r="54" spans="1:12" x14ac:dyDescent="0.35">
      <c r="A54" s="36" t="s">
        <v>124</v>
      </c>
      <c r="B54" s="37" t="s">
        <v>5</v>
      </c>
      <c r="C54" s="42">
        <v>16</v>
      </c>
      <c r="D54" s="33">
        <f>SUM(G54,I54,K54)</f>
        <v>22</v>
      </c>
      <c r="E54" s="31">
        <f>SUM(H54+J54+L54)</f>
        <v>2.599537037037037E-2</v>
      </c>
      <c r="F54" s="52">
        <f>COUNT(G54,I54,K54)</f>
        <v>1</v>
      </c>
      <c r="G54" s="54"/>
      <c r="H54" s="43"/>
      <c r="I54" s="42">
        <v>22</v>
      </c>
      <c r="J54" s="43">
        <v>2.599537037037037E-2</v>
      </c>
      <c r="K54" s="42"/>
      <c r="L54" s="44"/>
    </row>
    <row r="55" spans="1:12" x14ac:dyDescent="0.35">
      <c r="A55" s="36" t="s">
        <v>71</v>
      </c>
      <c r="B55" s="37" t="s">
        <v>5</v>
      </c>
      <c r="C55" s="42">
        <v>17</v>
      </c>
      <c r="D55" s="33">
        <f>SUM(G55,I55,K55)</f>
        <v>17</v>
      </c>
      <c r="E55" s="31">
        <f>SUM(H55+J55+L55)</f>
        <v>2.0555555555555556E-2</v>
      </c>
      <c r="F55" s="52">
        <f>COUNT(G55,I55,K55)</f>
        <v>1</v>
      </c>
      <c r="G55" s="54">
        <v>17</v>
      </c>
      <c r="H55" s="43">
        <v>2.0555555555555556E-2</v>
      </c>
      <c r="I55" s="42"/>
      <c r="J55" s="43"/>
      <c r="K55" s="42"/>
      <c r="L55" s="44"/>
    </row>
    <row r="56" spans="1:12" x14ac:dyDescent="0.35">
      <c r="A56" s="36" t="s">
        <v>75</v>
      </c>
      <c r="B56" s="37" t="s">
        <v>5</v>
      </c>
      <c r="C56" s="42">
        <v>18</v>
      </c>
      <c r="D56" s="33">
        <f>SUM(G56,I56,K56)</f>
        <v>15</v>
      </c>
      <c r="E56" s="31">
        <f>SUM(H56+J56+L56)</f>
        <v>2.119212962962963E-2</v>
      </c>
      <c r="F56" s="52">
        <f>COUNT(G56,I56,K56)</f>
        <v>1</v>
      </c>
      <c r="G56" s="54">
        <v>15</v>
      </c>
      <c r="H56" s="43">
        <v>2.119212962962963E-2</v>
      </c>
      <c r="I56" s="42"/>
      <c r="J56" s="43"/>
      <c r="K56" s="42"/>
      <c r="L56" s="45"/>
    </row>
    <row r="57" spans="1:12" x14ac:dyDescent="0.35">
      <c r="A57" s="36" t="s">
        <v>132</v>
      </c>
      <c r="B57" s="37" t="s">
        <v>5</v>
      </c>
      <c r="C57" s="42">
        <v>18</v>
      </c>
      <c r="D57" s="33">
        <f>SUM(G57,I57,K57)</f>
        <v>15</v>
      </c>
      <c r="E57" s="31">
        <f>SUM(H57+J57+L57)</f>
        <v>3.5682870370370372E-2</v>
      </c>
      <c r="F57" s="52">
        <f>COUNT(G57,I57,K57)</f>
        <v>1</v>
      </c>
      <c r="G57" s="54"/>
      <c r="H57" s="43"/>
      <c r="I57" s="42">
        <v>15</v>
      </c>
      <c r="J57" s="43">
        <v>3.5682870370370372E-2</v>
      </c>
      <c r="K57" s="42"/>
      <c r="L57" s="44"/>
    </row>
    <row r="58" spans="1:12" x14ac:dyDescent="0.35">
      <c r="A58" s="23" t="s">
        <v>51</v>
      </c>
      <c r="B58" s="24" t="s">
        <v>0</v>
      </c>
      <c r="C58" s="69">
        <v>1</v>
      </c>
      <c r="D58" s="60">
        <f>SUM(G58,I58,K58)</f>
        <v>90</v>
      </c>
      <c r="E58" s="78">
        <f>SUM(H58+J58+L58)</f>
        <v>9.2314814814814822E-2</v>
      </c>
      <c r="F58" s="79">
        <f>COUNT(G58,I58,K58)</f>
        <v>3</v>
      </c>
      <c r="G58" s="70">
        <v>30</v>
      </c>
      <c r="H58" s="71">
        <v>1.5069444444444443E-2</v>
      </c>
      <c r="I58" s="69">
        <v>30</v>
      </c>
      <c r="J58" s="71">
        <v>2.2280092592592591E-2</v>
      </c>
      <c r="K58" s="69">
        <v>30</v>
      </c>
      <c r="L58" s="73">
        <v>5.496527777777778E-2</v>
      </c>
    </row>
    <row r="59" spans="1:12" x14ac:dyDescent="0.35">
      <c r="A59" s="121" t="s">
        <v>57</v>
      </c>
      <c r="B59" s="122" t="s">
        <v>0</v>
      </c>
      <c r="C59" s="123">
        <v>2</v>
      </c>
      <c r="D59" s="114">
        <f>SUM(G59,I59,K59)</f>
        <v>87</v>
      </c>
      <c r="E59" s="131">
        <f>SUM(H59+J59+L59)</f>
        <v>0.10555555555555556</v>
      </c>
      <c r="F59" s="117">
        <f>COUNT(G59,I59,K59)</f>
        <v>3</v>
      </c>
      <c r="G59" s="124">
        <v>29</v>
      </c>
      <c r="H59" s="125">
        <v>1.982638888888889E-2</v>
      </c>
      <c r="I59" s="123">
        <v>29</v>
      </c>
      <c r="J59" s="125">
        <v>2.7523148148148147E-2</v>
      </c>
      <c r="K59" s="123">
        <v>29</v>
      </c>
      <c r="L59" s="126">
        <v>5.8206018518518518E-2</v>
      </c>
    </row>
    <row r="60" spans="1:12" x14ac:dyDescent="0.35">
      <c r="A60" s="121" t="s">
        <v>69</v>
      </c>
      <c r="B60" s="122" t="s">
        <v>0</v>
      </c>
      <c r="C60" s="123">
        <v>3</v>
      </c>
      <c r="D60" s="114">
        <f>SUM(G60,I60,K60)</f>
        <v>82</v>
      </c>
      <c r="E60" s="131">
        <f>SUM(H60+J60+L60)</f>
        <v>0.11626157407407407</v>
      </c>
      <c r="F60" s="117">
        <f>COUNT(G60,I60,K60)</f>
        <v>3</v>
      </c>
      <c r="G60" s="124">
        <v>27</v>
      </c>
      <c r="H60" s="125">
        <v>2.0775462962962964E-2</v>
      </c>
      <c r="I60" s="123">
        <v>27</v>
      </c>
      <c r="J60" s="125">
        <v>3.1643518518518515E-2</v>
      </c>
      <c r="K60" s="123">
        <v>28</v>
      </c>
      <c r="L60" s="126">
        <v>6.384259259259259E-2</v>
      </c>
    </row>
    <row r="61" spans="1:12" x14ac:dyDescent="0.35">
      <c r="A61" s="121" t="s">
        <v>91</v>
      </c>
      <c r="B61" s="122" t="s">
        <v>0</v>
      </c>
      <c r="C61" s="123">
        <v>4</v>
      </c>
      <c r="D61" s="114">
        <f>SUM(G61,I61,K61)</f>
        <v>79</v>
      </c>
      <c r="E61" s="131">
        <f>SUM(H61+J61+L61)</f>
        <v>0.13575231481481481</v>
      </c>
      <c r="F61" s="117">
        <f>COUNT(G61,I61,K61)</f>
        <v>3</v>
      </c>
      <c r="G61" s="124">
        <v>26</v>
      </c>
      <c r="H61" s="125">
        <v>2.3530092592592592E-2</v>
      </c>
      <c r="I61" s="123">
        <v>26</v>
      </c>
      <c r="J61" s="125">
        <v>4.3333333333333335E-2</v>
      </c>
      <c r="K61" s="123">
        <v>27</v>
      </c>
      <c r="L61" s="126">
        <v>6.8888888888888888E-2</v>
      </c>
    </row>
    <row r="62" spans="1:12" x14ac:dyDescent="0.35">
      <c r="A62" s="36" t="s">
        <v>84</v>
      </c>
      <c r="B62" s="37" t="s">
        <v>0</v>
      </c>
      <c r="C62" s="42">
        <v>5</v>
      </c>
      <c r="D62" s="33">
        <f>SUM(G62,I62,K62)</f>
        <v>28</v>
      </c>
      <c r="E62" s="31">
        <f>SUM(H62+J62+L62)</f>
        <v>2.0462962962962964E-2</v>
      </c>
      <c r="F62" s="52">
        <f>COUNT(G62,I62,K62)</f>
        <v>1</v>
      </c>
      <c r="G62" s="54">
        <v>28</v>
      </c>
      <c r="H62" s="43">
        <v>2.0462962962962964E-2</v>
      </c>
      <c r="I62" s="42"/>
      <c r="J62" s="43"/>
      <c r="K62" s="42"/>
      <c r="L62" s="44"/>
    </row>
    <row r="63" spans="1:12" x14ac:dyDescent="0.35">
      <c r="A63" s="36" t="s">
        <v>126</v>
      </c>
      <c r="B63" s="37" t="s">
        <v>0</v>
      </c>
      <c r="C63" s="42">
        <v>5</v>
      </c>
      <c r="D63" s="33">
        <f>SUM(G63,I63,K63)</f>
        <v>28</v>
      </c>
      <c r="E63" s="31">
        <f>SUM(H63+J63+L63)</f>
        <v>3.050925925925926E-2</v>
      </c>
      <c r="F63" s="52">
        <f>COUNT(G63,I63,K63)</f>
        <v>1</v>
      </c>
      <c r="G63" s="54"/>
      <c r="H63" s="43"/>
      <c r="I63" s="42">
        <v>28</v>
      </c>
      <c r="J63" s="43">
        <v>3.050925925925926E-2</v>
      </c>
      <c r="K63" s="42"/>
      <c r="L63" s="44"/>
    </row>
    <row r="64" spans="1:12" x14ac:dyDescent="0.35">
      <c r="A64" s="23" t="s">
        <v>78</v>
      </c>
      <c r="B64" s="24" t="s">
        <v>6</v>
      </c>
      <c r="C64" s="69">
        <v>1</v>
      </c>
      <c r="D64" s="60">
        <f>SUM(G64,I64,K64)</f>
        <v>90</v>
      </c>
      <c r="E64" s="78">
        <f>SUM(H64+J64+L64)</f>
        <v>0.10093750000000001</v>
      </c>
      <c r="F64" s="79">
        <f>COUNT(G64,I64,K64)</f>
        <v>3</v>
      </c>
      <c r="G64" s="70">
        <v>30</v>
      </c>
      <c r="H64" s="71">
        <v>1.8981481481481481E-2</v>
      </c>
      <c r="I64" s="69">
        <v>30</v>
      </c>
      <c r="J64" s="71">
        <v>2.8125000000000001E-2</v>
      </c>
      <c r="K64" s="69">
        <v>30</v>
      </c>
      <c r="L64" s="73">
        <v>5.3831018518518521E-2</v>
      </c>
    </row>
    <row r="65" spans="1:12" x14ac:dyDescent="0.35">
      <c r="A65" s="121" t="s">
        <v>55</v>
      </c>
      <c r="B65" s="122" t="s">
        <v>6</v>
      </c>
      <c r="C65" s="123">
        <v>2</v>
      </c>
      <c r="D65" s="114">
        <f>SUM(G65,I65,K65)</f>
        <v>82</v>
      </c>
      <c r="E65" s="131">
        <f>SUM(H65+J65+L65)</f>
        <v>0.11888888888888889</v>
      </c>
      <c r="F65" s="117">
        <f>COUNT(G65,I65,K65)</f>
        <v>3</v>
      </c>
      <c r="G65" s="124">
        <v>27</v>
      </c>
      <c r="H65" s="125">
        <v>2.0497685185185185E-2</v>
      </c>
      <c r="I65" s="123">
        <v>27</v>
      </c>
      <c r="J65" s="125">
        <v>2.9374999999999998E-2</v>
      </c>
      <c r="K65" s="123">
        <v>28</v>
      </c>
      <c r="L65" s="126">
        <v>6.9016203703703705E-2</v>
      </c>
    </row>
    <row r="66" spans="1:12" x14ac:dyDescent="0.35">
      <c r="A66" s="121" t="s">
        <v>63</v>
      </c>
      <c r="B66" s="122" t="s">
        <v>6</v>
      </c>
      <c r="C66" s="123">
        <v>3</v>
      </c>
      <c r="D66" s="114">
        <f>SUM(G66,I66,K66)</f>
        <v>81</v>
      </c>
      <c r="E66" s="131">
        <f>SUM(H66+J66+L66)</f>
        <v>0.1156712962962963</v>
      </c>
      <c r="F66" s="117">
        <f>COUNT(G66,I66,K66)</f>
        <v>3</v>
      </c>
      <c r="G66" s="124">
        <v>26</v>
      </c>
      <c r="H66" s="125">
        <v>2.1967592592592594E-2</v>
      </c>
      <c r="I66" s="123">
        <v>26</v>
      </c>
      <c r="J66" s="125">
        <v>3.1597222222222221E-2</v>
      </c>
      <c r="K66" s="123">
        <v>29</v>
      </c>
      <c r="L66" s="126">
        <v>6.2106481481481485E-2</v>
      </c>
    </row>
    <row r="67" spans="1:12" x14ac:dyDescent="0.35">
      <c r="A67" s="36" t="s">
        <v>56</v>
      </c>
      <c r="B67" s="37" t="s">
        <v>6</v>
      </c>
      <c r="C67" s="42">
        <v>4</v>
      </c>
      <c r="D67" s="33">
        <f>SUM(G67,I67,K67)</f>
        <v>56</v>
      </c>
      <c r="E67" s="31">
        <f>SUM(H67+J67+L67)</f>
        <v>4.8831018518518524E-2</v>
      </c>
      <c r="F67" s="52">
        <f>COUNT(G67,I67,K67)</f>
        <v>2</v>
      </c>
      <c r="G67" s="54">
        <v>28</v>
      </c>
      <c r="H67" s="43">
        <v>1.9606481481481482E-2</v>
      </c>
      <c r="I67" s="42">
        <v>28</v>
      </c>
      <c r="J67" s="43">
        <v>2.9224537037037038E-2</v>
      </c>
      <c r="K67" s="42"/>
      <c r="L67" s="44"/>
    </row>
    <row r="68" spans="1:12" x14ac:dyDescent="0.35">
      <c r="A68" s="36" t="s">
        <v>80</v>
      </c>
      <c r="B68" s="37" t="s">
        <v>6</v>
      </c>
      <c r="C68" s="42">
        <v>5</v>
      </c>
      <c r="D68" s="33">
        <f>SUM(G68,I68,K68)</f>
        <v>29</v>
      </c>
      <c r="E68" s="31">
        <f>SUM(H68+J68+L68)</f>
        <v>1.9409722222222221E-2</v>
      </c>
      <c r="F68" s="52">
        <f>COUNT(G68,I68,K68)</f>
        <v>1</v>
      </c>
      <c r="G68" s="54">
        <v>29</v>
      </c>
      <c r="H68" s="43">
        <v>1.9409722222222221E-2</v>
      </c>
      <c r="I68" s="42"/>
      <c r="J68" s="43"/>
      <c r="K68" s="42"/>
      <c r="L68" s="44"/>
    </row>
    <row r="69" spans="1:12" x14ac:dyDescent="0.35">
      <c r="A69" s="36" t="s">
        <v>114</v>
      </c>
      <c r="B69" s="37" t="s">
        <v>6</v>
      </c>
      <c r="C69" s="42">
        <v>5</v>
      </c>
      <c r="D69" s="33">
        <f>SUM(G69,I69,K69)</f>
        <v>29</v>
      </c>
      <c r="E69" s="31">
        <f>SUM(H69+J69+L69)</f>
        <v>2.8506944444444446E-2</v>
      </c>
      <c r="F69" s="52">
        <f>COUNT(G69,I69,K69)</f>
        <v>1</v>
      </c>
      <c r="G69" s="54"/>
      <c r="H69" s="43"/>
      <c r="I69" s="42">
        <v>29</v>
      </c>
      <c r="J69" s="43">
        <v>2.8506944444444446E-2</v>
      </c>
      <c r="K69" s="42"/>
      <c r="L69" s="44"/>
    </row>
    <row r="70" spans="1:12" x14ac:dyDescent="0.35">
      <c r="A70" s="36" t="s">
        <v>133</v>
      </c>
      <c r="B70" s="37" t="s">
        <v>6</v>
      </c>
      <c r="C70" s="42">
        <v>7</v>
      </c>
      <c r="D70" s="33">
        <f>SUM(G70,I70,K70)</f>
        <v>27</v>
      </c>
      <c r="E70" s="31">
        <f>SUM(H70+J70+L70)</f>
        <v>9.5972222222222223E-2</v>
      </c>
      <c r="F70" s="52">
        <f>COUNT(G70,I70,K70)</f>
        <v>1</v>
      </c>
      <c r="G70" s="54"/>
      <c r="H70" s="43"/>
      <c r="I70" s="42"/>
      <c r="J70" s="43"/>
      <c r="K70" s="42">
        <v>27</v>
      </c>
      <c r="L70" s="44">
        <v>9.5972222222222223E-2</v>
      </c>
    </row>
    <row r="71" spans="1:12" x14ac:dyDescent="0.35">
      <c r="A71" s="95" t="s">
        <v>83</v>
      </c>
      <c r="B71" s="96" t="s">
        <v>7</v>
      </c>
      <c r="C71" s="97">
        <v>1</v>
      </c>
      <c r="D71" s="69">
        <f>SUM(G71,I71,K71)</f>
        <v>90</v>
      </c>
      <c r="E71" s="62">
        <f>SUM(H71+J71+L71)</f>
        <v>0.12170138888888889</v>
      </c>
      <c r="F71" s="63">
        <f>COUNT(G71,I71,K71)</f>
        <v>3</v>
      </c>
      <c r="G71" s="98">
        <v>30</v>
      </c>
      <c r="H71" s="99">
        <v>2.3460648148148147E-2</v>
      </c>
      <c r="I71" s="97">
        <v>30</v>
      </c>
      <c r="J71" s="99">
        <v>3.0972222222222224E-2</v>
      </c>
      <c r="K71" s="97">
        <v>30</v>
      </c>
      <c r="L71" s="100">
        <v>6.7268518518518519E-2</v>
      </c>
    </row>
    <row r="72" spans="1:12" x14ac:dyDescent="0.35">
      <c r="A72" s="46" t="s">
        <v>102</v>
      </c>
      <c r="B72" s="47" t="s">
        <v>7</v>
      </c>
      <c r="C72" s="48">
        <v>2</v>
      </c>
      <c r="D72" s="81">
        <f>SUM(G72,I72,K72)</f>
        <v>58</v>
      </c>
      <c r="E72" s="82">
        <f>SUM(H72+J72+L72)</f>
        <v>7.2569444444444436E-2</v>
      </c>
      <c r="F72" s="83">
        <f>COUNT(G72,I72,K72)</f>
        <v>2</v>
      </c>
      <c r="G72" s="84">
        <v>29</v>
      </c>
      <c r="H72" s="49">
        <v>3.8854166666666669E-2</v>
      </c>
      <c r="I72" s="48">
        <v>29</v>
      </c>
      <c r="J72" s="49">
        <v>3.3715277777777775E-2</v>
      </c>
      <c r="K72" s="48"/>
      <c r="L72" s="50"/>
    </row>
    <row r="73" spans="1:12" ht="15" thickBot="1" x14ac:dyDescent="0.4">
      <c r="A73" s="87" t="s">
        <v>106</v>
      </c>
      <c r="B73" s="88" t="s">
        <v>107</v>
      </c>
      <c r="C73" s="89">
        <v>1</v>
      </c>
      <c r="D73" s="89">
        <f>SUM(G73,I73,K73)</f>
        <v>90</v>
      </c>
      <c r="E73" s="90">
        <f>SUM(H73+J73+L73)</f>
        <v>0.99759259259259259</v>
      </c>
      <c r="F73" s="91">
        <f>COUNT(G73,I73,K73)</f>
        <v>3</v>
      </c>
      <c r="G73" s="92">
        <v>30</v>
      </c>
      <c r="H73" s="93">
        <v>4.027777777777778E-2</v>
      </c>
      <c r="I73" s="89">
        <v>30</v>
      </c>
      <c r="J73" s="93">
        <v>5.8240740740740739E-2</v>
      </c>
      <c r="K73" s="89">
        <v>30</v>
      </c>
      <c r="L73" s="130">
        <v>0.89907407407407403</v>
      </c>
    </row>
  </sheetData>
  <autoFilter ref="A3:L73" xr:uid="{C2F87FA2-282C-4DC6-9E5D-DD25BC17351D}">
    <sortState xmlns:xlrd2="http://schemas.microsoft.com/office/spreadsheetml/2017/richdata2" ref="A4:L73">
      <sortCondition ref="B3:B73"/>
    </sortState>
  </autoFilter>
  <mergeCells count="7">
    <mergeCell ref="A1:F2"/>
    <mergeCell ref="G2:H2"/>
    <mergeCell ref="I2:J2"/>
    <mergeCell ref="K2:L2"/>
    <mergeCell ref="K1:L1"/>
    <mergeCell ref="G1:H1"/>
    <mergeCell ref="I1:J1"/>
  </mergeCells>
  <pageMargins left="0.7" right="0.7" top="0.75" bottom="0.75" header="0.3" footer="0.3"/>
  <pageSetup paperSize="9" scale="54" fitToHeight="0" orientation="portrait" verticalDpi="0" r:id="rId1"/>
  <customProperties>
    <customPr name="Ibp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A65C-1B5D-4D29-BEE4-0DF2F6EF639B}">
  <sheetPr>
    <pageSetUpPr fitToPage="1"/>
  </sheetPr>
  <dimension ref="A1:O71"/>
  <sheetViews>
    <sheetView topLeftCell="A59" workbookViewId="0">
      <selection activeCell="C33" sqref="C33"/>
    </sheetView>
  </sheetViews>
  <sheetFormatPr defaultRowHeight="14.5" x14ac:dyDescent="0.35"/>
  <cols>
    <col min="1" max="1" width="17" customWidth="1"/>
    <col min="2" max="2" width="10" bestFit="1" customWidth="1"/>
    <col min="3" max="4" width="8.90625" style="1"/>
    <col min="5" max="5" width="9.54296875" style="1" customWidth="1"/>
    <col min="6" max="6" width="14.1796875" style="1" bestFit="1" customWidth="1"/>
    <col min="7" max="7" width="8.90625" style="1"/>
    <col min="8" max="8" width="9.453125" style="1" customWidth="1"/>
    <col min="9" max="12" width="8.90625" style="2"/>
  </cols>
  <sheetData>
    <row r="1" spans="1:15" ht="15" customHeight="1" thickBot="1" x14ac:dyDescent="0.4">
      <c r="A1" s="142" t="s">
        <v>35</v>
      </c>
      <c r="B1" s="143"/>
      <c r="C1" s="143"/>
      <c r="D1" s="143"/>
      <c r="E1" s="143"/>
      <c r="F1" s="144"/>
      <c r="G1" s="165" t="s">
        <v>16</v>
      </c>
      <c r="H1" s="163"/>
      <c r="I1" s="162" t="s">
        <v>16</v>
      </c>
      <c r="J1" s="163"/>
      <c r="K1" s="162" t="s">
        <v>16</v>
      </c>
      <c r="L1" s="164"/>
    </row>
    <row r="2" spans="1:15" ht="35.4" customHeight="1" thickBot="1" x14ac:dyDescent="0.4">
      <c r="A2" s="148"/>
      <c r="B2" s="149"/>
      <c r="C2" s="149"/>
      <c r="D2" s="149"/>
      <c r="E2" s="149"/>
      <c r="F2" s="150"/>
      <c r="G2" s="157" t="s">
        <v>36</v>
      </c>
      <c r="H2" s="158"/>
      <c r="I2" s="159" t="s">
        <v>37</v>
      </c>
      <c r="J2" s="159"/>
      <c r="K2" s="160" t="s">
        <v>38</v>
      </c>
      <c r="L2" s="161"/>
    </row>
    <row r="3" spans="1:15" ht="32.75" customHeight="1" thickBot="1" x14ac:dyDescent="0.4">
      <c r="A3" s="3" t="s">
        <v>1</v>
      </c>
      <c r="B3" s="4" t="s">
        <v>3</v>
      </c>
      <c r="C3" s="5" t="s">
        <v>4</v>
      </c>
      <c r="D3" s="5" t="s">
        <v>2</v>
      </c>
      <c r="E3" s="5" t="s">
        <v>19</v>
      </c>
      <c r="F3" s="6" t="s">
        <v>26</v>
      </c>
      <c r="G3" s="15" t="s">
        <v>12</v>
      </c>
      <c r="H3" s="13" t="s">
        <v>13</v>
      </c>
      <c r="I3" s="13" t="s">
        <v>12</v>
      </c>
      <c r="J3" s="13" t="s">
        <v>13</v>
      </c>
      <c r="K3" s="13" t="s">
        <v>12</v>
      </c>
      <c r="L3" s="14" t="s">
        <v>13</v>
      </c>
    </row>
    <row r="4" spans="1:15" x14ac:dyDescent="0.35">
      <c r="A4" s="58" t="s">
        <v>93</v>
      </c>
      <c r="B4" s="59" t="s">
        <v>29</v>
      </c>
      <c r="C4" s="60">
        <v>1</v>
      </c>
      <c r="D4" s="67">
        <f>SUM(G4,I4,K4)</f>
        <v>89</v>
      </c>
      <c r="E4" s="94">
        <f>SUM(H4,J4,L4)</f>
        <v>0.24909722222222222</v>
      </c>
      <c r="F4" s="79">
        <f>COUNT(G4, I4, K4)</f>
        <v>3</v>
      </c>
      <c r="G4" s="65">
        <v>30</v>
      </c>
      <c r="H4" s="66">
        <v>0.16038194444444445</v>
      </c>
      <c r="I4" s="60">
        <v>29</v>
      </c>
      <c r="J4" s="66">
        <v>2.8159722222222221E-2</v>
      </c>
      <c r="K4" s="60">
        <v>30</v>
      </c>
      <c r="L4" s="75">
        <v>6.0555555555555557E-2</v>
      </c>
      <c r="N4" s="18"/>
      <c r="O4" t="s">
        <v>104</v>
      </c>
    </row>
    <row r="5" spans="1:15" x14ac:dyDescent="0.35">
      <c r="A5" s="112" t="s">
        <v>98</v>
      </c>
      <c r="B5" s="113" t="s">
        <v>29</v>
      </c>
      <c r="C5" s="114">
        <v>2</v>
      </c>
      <c r="D5" s="115">
        <f>SUM(G5,I5,K5)</f>
        <v>87</v>
      </c>
      <c r="E5" s="116">
        <f>SUM(H5,J5,L5)</f>
        <v>0.27449074074074076</v>
      </c>
      <c r="F5" s="117">
        <f>COUNT(G5, I5, K5)</f>
        <v>3</v>
      </c>
      <c r="G5" s="118">
        <v>28</v>
      </c>
      <c r="H5" s="119">
        <v>0.18486111111111111</v>
      </c>
      <c r="I5" s="114">
        <v>30</v>
      </c>
      <c r="J5" s="119">
        <v>2.7835648148148148E-2</v>
      </c>
      <c r="K5" s="114">
        <v>29</v>
      </c>
      <c r="L5" s="120">
        <v>6.1793981481481484E-2</v>
      </c>
      <c r="N5" s="18"/>
    </row>
    <row r="6" spans="1:15" x14ac:dyDescent="0.35">
      <c r="A6" s="28" t="s">
        <v>99</v>
      </c>
      <c r="B6" s="29" t="s">
        <v>29</v>
      </c>
      <c r="C6" s="33">
        <v>3</v>
      </c>
      <c r="D6" s="30">
        <f>SUM(G6,I6,K6)</f>
        <v>57</v>
      </c>
      <c r="E6" s="51">
        <f>SUM(H6,J6,L6)</f>
        <v>0.2049074074074074</v>
      </c>
      <c r="F6" s="52">
        <f>COUNT(G6, I6, K6)</f>
        <v>2</v>
      </c>
      <c r="G6" s="53">
        <v>29</v>
      </c>
      <c r="H6" s="34">
        <v>0.17495370370370369</v>
      </c>
      <c r="I6" s="33">
        <v>28</v>
      </c>
      <c r="J6" s="34">
        <v>2.9953703703703705E-2</v>
      </c>
      <c r="K6" s="33"/>
      <c r="L6" s="35"/>
      <c r="N6" s="17"/>
      <c r="O6" t="s">
        <v>27</v>
      </c>
    </row>
    <row r="7" spans="1:15" x14ac:dyDescent="0.35">
      <c r="A7" s="28" t="s">
        <v>76</v>
      </c>
      <c r="B7" s="29" t="s">
        <v>29</v>
      </c>
      <c r="C7" s="33">
        <v>4</v>
      </c>
      <c r="D7" s="30">
        <f>SUM(G7,I7,K7)</f>
        <v>54</v>
      </c>
      <c r="E7" s="51">
        <f>SUM(H7,J7,L7)</f>
        <v>0.27506944444444448</v>
      </c>
      <c r="F7" s="52">
        <f>COUNT(G7, I7, K7)</f>
        <v>2</v>
      </c>
      <c r="G7" s="53">
        <v>27</v>
      </c>
      <c r="H7" s="34">
        <v>0.23825231481481482</v>
      </c>
      <c r="I7" s="33">
        <v>27</v>
      </c>
      <c r="J7" s="34">
        <v>3.681712962962963E-2</v>
      </c>
      <c r="K7" s="33"/>
      <c r="L7" s="35"/>
      <c r="N7" s="17"/>
    </row>
    <row r="8" spans="1:15" x14ac:dyDescent="0.35">
      <c r="A8" s="23" t="s">
        <v>94</v>
      </c>
      <c r="B8" s="24" t="s">
        <v>8</v>
      </c>
      <c r="C8" s="69">
        <v>1</v>
      </c>
      <c r="D8" s="67">
        <f>SUM(G8,I8,K8)</f>
        <v>87</v>
      </c>
      <c r="E8" s="94">
        <f>SUM(H8,J8,L8)</f>
        <v>0.3052199074074074</v>
      </c>
      <c r="F8" s="79">
        <f>COUNT(G8, I8, K8)</f>
        <v>3</v>
      </c>
      <c r="G8" s="65">
        <v>28</v>
      </c>
      <c r="H8" s="66">
        <v>0.21689814814814815</v>
      </c>
      <c r="I8" s="69">
        <v>29</v>
      </c>
      <c r="J8" s="71">
        <v>2.9502314814814815E-2</v>
      </c>
      <c r="K8" s="69">
        <v>30</v>
      </c>
      <c r="L8" s="73">
        <v>5.8819444444444445E-2</v>
      </c>
    </row>
    <row r="9" spans="1:15" x14ac:dyDescent="0.35">
      <c r="A9" s="121" t="s">
        <v>77</v>
      </c>
      <c r="B9" s="122" t="s">
        <v>8</v>
      </c>
      <c r="C9" s="123">
        <v>2</v>
      </c>
      <c r="D9" s="115">
        <f>SUM(G9,I9,K9)</f>
        <v>84</v>
      </c>
      <c r="E9" s="116">
        <f>SUM(H9,J9,L9)</f>
        <v>0.3918402777777778</v>
      </c>
      <c r="F9" s="117">
        <f>COUNT(G9, I9, K9)</f>
        <v>3</v>
      </c>
      <c r="G9" s="124">
        <v>27</v>
      </c>
      <c r="H9" s="125">
        <v>0.28138888888888891</v>
      </c>
      <c r="I9" s="123">
        <v>28</v>
      </c>
      <c r="J9" s="125">
        <v>3.5590277777777776E-2</v>
      </c>
      <c r="K9" s="123">
        <v>29</v>
      </c>
      <c r="L9" s="126">
        <v>7.4861111111111114E-2</v>
      </c>
    </row>
    <row r="10" spans="1:15" x14ac:dyDescent="0.35">
      <c r="A10" s="36" t="s">
        <v>97</v>
      </c>
      <c r="B10" s="37" t="s">
        <v>8</v>
      </c>
      <c r="C10" s="42">
        <v>3</v>
      </c>
      <c r="D10" s="30">
        <f>SUM(G10,I10,K10)</f>
        <v>53</v>
      </c>
      <c r="E10" s="51">
        <f>SUM(H10,J10,L10)</f>
        <v>0.3371527777777778</v>
      </c>
      <c r="F10" s="52">
        <f>COUNT(G10, I10, K10)</f>
        <v>2</v>
      </c>
      <c r="G10" s="54">
        <v>26</v>
      </c>
      <c r="H10" s="43">
        <v>0.29975694444444445</v>
      </c>
      <c r="I10" s="42">
        <v>27</v>
      </c>
      <c r="J10" s="43">
        <v>3.7395833333333336E-2</v>
      </c>
      <c r="K10" s="42"/>
      <c r="L10" s="44"/>
    </row>
    <row r="11" spans="1:15" x14ac:dyDescent="0.35">
      <c r="A11" s="36" t="s">
        <v>95</v>
      </c>
      <c r="B11" s="37" t="s">
        <v>8</v>
      </c>
      <c r="C11" s="42">
        <v>4</v>
      </c>
      <c r="D11" s="30">
        <f>SUM(G11,I11,K11)</f>
        <v>30</v>
      </c>
      <c r="E11" s="51">
        <f>SUM(H11,J11,L11)</f>
        <v>2.914351851851852E-2</v>
      </c>
      <c r="F11" s="52">
        <f>COUNT(G11, I11, K11)</f>
        <v>1</v>
      </c>
      <c r="G11" s="54"/>
      <c r="H11" s="43"/>
      <c r="I11" s="42">
        <v>30</v>
      </c>
      <c r="J11" s="43">
        <v>2.914351851851852E-2</v>
      </c>
      <c r="K11" s="42"/>
      <c r="L11" s="44"/>
    </row>
    <row r="12" spans="1:15" x14ac:dyDescent="0.35">
      <c r="A12" s="36" t="s">
        <v>108</v>
      </c>
      <c r="B12" s="37" t="s">
        <v>8</v>
      </c>
      <c r="C12" s="42">
        <v>4</v>
      </c>
      <c r="D12" s="30">
        <f>SUM(G12,I12,K12)</f>
        <v>30</v>
      </c>
      <c r="E12" s="51">
        <f>SUM(H12,J12,L12)</f>
        <v>0.16587962962962963</v>
      </c>
      <c r="F12" s="52">
        <f>COUNT(G12, I12, K12)</f>
        <v>1</v>
      </c>
      <c r="G12" s="54">
        <v>30</v>
      </c>
      <c r="H12" s="43">
        <v>0.16587962962962963</v>
      </c>
      <c r="I12" s="42"/>
      <c r="J12" s="43"/>
      <c r="K12" s="42"/>
      <c r="L12" s="44"/>
    </row>
    <row r="13" spans="1:15" x14ac:dyDescent="0.35">
      <c r="A13" s="36" t="s">
        <v>47</v>
      </c>
      <c r="B13" s="37" t="s">
        <v>8</v>
      </c>
      <c r="C13" s="42">
        <v>4</v>
      </c>
      <c r="D13" s="30">
        <f>SUM(G13,I13,K13)</f>
        <v>30</v>
      </c>
      <c r="E13" s="51">
        <f>SUM(H13,J13,L13)</f>
        <v>0.16587962962962963</v>
      </c>
      <c r="F13" s="52">
        <f>COUNT(G13, I13, K13)</f>
        <v>1</v>
      </c>
      <c r="G13" s="54">
        <v>30</v>
      </c>
      <c r="H13" s="55">
        <v>0.16587962962962963</v>
      </c>
      <c r="I13" s="42"/>
      <c r="J13" s="43"/>
      <c r="K13" s="42"/>
      <c r="L13" s="44"/>
    </row>
    <row r="14" spans="1:15" x14ac:dyDescent="0.35">
      <c r="A14" s="23" t="s">
        <v>88</v>
      </c>
      <c r="B14" s="24" t="s">
        <v>9</v>
      </c>
      <c r="C14" s="69">
        <v>1</v>
      </c>
      <c r="D14" s="67">
        <f>SUM(G14,I14,K14)</f>
        <v>90</v>
      </c>
      <c r="E14" s="94">
        <f>SUM(H14,J14,L14)</f>
        <v>0.27949074074074076</v>
      </c>
      <c r="F14" s="79">
        <f>COUNT(G14, I14, K14)</f>
        <v>3</v>
      </c>
      <c r="G14" s="70">
        <v>30</v>
      </c>
      <c r="H14" s="71">
        <v>0.19694444444444445</v>
      </c>
      <c r="I14" s="69">
        <v>30</v>
      </c>
      <c r="J14" s="71">
        <v>2.7893518518518519E-2</v>
      </c>
      <c r="K14" s="69">
        <v>30</v>
      </c>
      <c r="L14" s="73">
        <v>5.4652777777777779E-2</v>
      </c>
    </row>
    <row r="15" spans="1:15" x14ac:dyDescent="0.35">
      <c r="A15" s="121" t="s">
        <v>68</v>
      </c>
      <c r="B15" s="122" t="s">
        <v>9</v>
      </c>
      <c r="C15" s="123">
        <v>2</v>
      </c>
      <c r="D15" s="115">
        <f>SUM(G15,I15,K15)</f>
        <v>84</v>
      </c>
      <c r="E15" s="116">
        <f>SUM(H15,J15,L15)</f>
        <v>0.3611226851851852</v>
      </c>
      <c r="F15" s="117">
        <f>COUNT(G15, I15, K15)</f>
        <v>3</v>
      </c>
      <c r="G15" s="124">
        <v>28</v>
      </c>
      <c r="H15" s="125">
        <v>0.27121527777777776</v>
      </c>
      <c r="I15" s="123">
        <v>27</v>
      </c>
      <c r="J15" s="125">
        <v>3.2453703703703707E-2</v>
      </c>
      <c r="K15" s="123">
        <v>29</v>
      </c>
      <c r="L15" s="126">
        <v>5.7453703703703701E-2</v>
      </c>
    </row>
    <row r="16" spans="1:15" ht="15" customHeight="1" x14ac:dyDescent="0.35">
      <c r="A16" s="121" t="s">
        <v>53</v>
      </c>
      <c r="B16" s="122" t="s">
        <v>9</v>
      </c>
      <c r="C16" s="123">
        <v>3</v>
      </c>
      <c r="D16" s="115">
        <f>SUM(G16,I16,K16)</f>
        <v>80</v>
      </c>
      <c r="E16" s="116">
        <f>SUM(H16,J16,L16)</f>
        <v>0.33378472222222222</v>
      </c>
      <c r="F16" s="117">
        <f>COUNT(G16, I16, K16)</f>
        <v>3</v>
      </c>
      <c r="G16" s="124">
        <v>29</v>
      </c>
      <c r="H16" s="125">
        <v>0.2374074074074074</v>
      </c>
      <c r="I16" s="123">
        <v>26</v>
      </c>
      <c r="J16" s="125">
        <v>3.3645833333333333E-2</v>
      </c>
      <c r="K16" s="123">
        <v>25</v>
      </c>
      <c r="L16" s="126">
        <v>6.2731481481481485E-2</v>
      </c>
    </row>
    <row r="17" spans="1:12" ht="15" customHeight="1" x14ac:dyDescent="0.35">
      <c r="A17" s="36" t="s">
        <v>96</v>
      </c>
      <c r="B17" s="37" t="s">
        <v>9</v>
      </c>
      <c r="C17" s="42">
        <v>4</v>
      </c>
      <c r="D17" s="30">
        <f>SUM(G17,I17,K17)</f>
        <v>56</v>
      </c>
      <c r="E17" s="51">
        <f>SUM(H17,J17,L17)</f>
        <v>0.31141203703703707</v>
      </c>
      <c r="F17" s="52">
        <f>COUNT(G17, I17, K17)</f>
        <v>2</v>
      </c>
      <c r="G17" s="54">
        <v>27</v>
      </c>
      <c r="H17" s="43">
        <v>0.28138888888888891</v>
      </c>
      <c r="I17" s="42">
        <v>29</v>
      </c>
      <c r="J17" s="43">
        <v>3.0023148148148149E-2</v>
      </c>
      <c r="K17" s="42"/>
      <c r="L17" s="44"/>
    </row>
    <row r="18" spans="1:12" ht="15" customHeight="1" x14ac:dyDescent="0.35">
      <c r="A18" s="36" t="s">
        <v>49</v>
      </c>
      <c r="B18" s="37" t="s">
        <v>9</v>
      </c>
      <c r="C18" s="42">
        <v>5</v>
      </c>
      <c r="D18" s="30">
        <f>SUM(G18,I18,K18)</f>
        <v>50</v>
      </c>
      <c r="E18" s="51">
        <f>SUM(H18,J18,L18)</f>
        <v>9.6435185185185179E-2</v>
      </c>
      <c r="F18" s="52">
        <f>COUNT(G18, I18, K18)</f>
        <v>2</v>
      </c>
      <c r="G18" s="54"/>
      <c r="H18" s="43"/>
      <c r="I18" s="42">
        <v>24</v>
      </c>
      <c r="J18" s="43">
        <v>3.6689814814814814E-2</v>
      </c>
      <c r="K18" s="42">
        <v>26</v>
      </c>
      <c r="L18" s="44">
        <v>5.9745370370370372E-2</v>
      </c>
    </row>
    <row r="19" spans="1:12" x14ac:dyDescent="0.35">
      <c r="A19" s="36" t="s">
        <v>52</v>
      </c>
      <c r="B19" s="37" t="s">
        <v>9</v>
      </c>
      <c r="C19" s="42">
        <v>6</v>
      </c>
      <c r="D19" s="30">
        <f>SUM(G19,I19,K19)</f>
        <v>48</v>
      </c>
      <c r="E19" s="51">
        <f>SUM(H19,J19,L19)</f>
        <v>0.10137731481481481</v>
      </c>
      <c r="F19" s="52">
        <f>COUNT(G19, I19, K19)</f>
        <v>2</v>
      </c>
      <c r="G19" s="54"/>
      <c r="H19" s="43"/>
      <c r="I19" s="42">
        <v>24</v>
      </c>
      <c r="J19" s="43">
        <v>3.6689814814814814E-2</v>
      </c>
      <c r="K19" s="42">
        <v>24</v>
      </c>
      <c r="L19" s="44">
        <v>6.4687499999999995E-2</v>
      </c>
    </row>
    <row r="20" spans="1:12" x14ac:dyDescent="0.35">
      <c r="A20" s="36" t="s">
        <v>54</v>
      </c>
      <c r="B20" s="37" t="s">
        <v>9</v>
      </c>
      <c r="C20" s="42">
        <v>7</v>
      </c>
      <c r="D20" s="30">
        <f>SUM(G20,I20,K20)</f>
        <v>47</v>
      </c>
      <c r="E20" s="51">
        <f>SUM(H20,J20,L20)</f>
        <v>0.12296296296296297</v>
      </c>
      <c r="F20" s="52">
        <f>COUNT(G20, I20, K20)</f>
        <v>2</v>
      </c>
      <c r="G20" s="54"/>
      <c r="H20" s="43"/>
      <c r="I20" s="42">
        <v>24</v>
      </c>
      <c r="J20" s="43">
        <v>3.6689814814814814E-2</v>
      </c>
      <c r="K20" s="42">
        <v>23</v>
      </c>
      <c r="L20" s="44">
        <v>8.6273148148148154E-2</v>
      </c>
    </row>
    <row r="21" spans="1:12" x14ac:dyDescent="0.35">
      <c r="A21" s="36" t="s">
        <v>123</v>
      </c>
      <c r="B21" s="37" t="s">
        <v>9</v>
      </c>
      <c r="C21" s="42">
        <v>8</v>
      </c>
      <c r="D21" s="30">
        <f>SUM(G21,I21,K21)</f>
        <v>28</v>
      </c>
      <c r="E21" s="51">
        <f>SUM(H21,J21,L21)</f>
        <v>3.0046296296296297E-2</v>
      </c>
      <c r="F21" s="52">
        <f>COUNT(G21, I21, K21)</f>
        <v>1</v>
      </c>
      <c r="G21" s="54"/>
      <c r="H21" s="43"/>
      <c r="I21" s="42">
        <v>28</v>
      </c>
      <c r="J21" s="43">
        <v>3.0046296296296297E-2</v>
      </c>
      <c r="K21" s="42"/>
      <c r="L21" s="44"/>
    </row>
    <row r="22" spans="1:12" x14ac:dyDescent="0.35">
      <c r="A22" s="36" t="s">
        <v>129</v>
      </c>
      <c r="B22" s="37" t="s">
        <v>9</v>
      </c>
      <c r="C22" s="42">
        <v>9</v>
      </c>
      <c r="D22" s="30">
        <f>SUM(G22,I22,K22)</f>
        <v>27</v>
      </c>
      <c r="E22" s="51">
        <f>SUM(H22,J22,L22)</f>
        <v>5.9479166666666666E-2</v>
      </c>
      <c r="F22" s="52">
        <f>COUNT(G22, I22, K22)</f>
        <v>1</v>
      </c>
      <c r="G22" s="54"/>
      <c r="H22" s="43"/>
      <c r="I22" s="42"/>
      <c r="J22" s="43"/>
      <c r="K22" s="42">
        <v>27</v>
      </c>
      <c r="L22" s="44">
        <v>5.9479166666666666E-2</v>
      </c>
    </row>
    <row r="23" spans="1:12" x14ac:dyDescent="0.35">
      <c r="A23" s="36" t="s">
        <v>50</v>
      </c>
      <c r="B23" s="37" t="s">
        <v>9</v>
      </c>
      <c r="C23" s="42">
        <v>10</v>
      </c>
      <c r="D23" s="30">
        <f>SUM(G23,I23,K23)</f>
        <v>26</v>
      </c>
      <c r="E23" s="51">
        <f>SUM(H23,J23,L23)</f>
        <v>3.3645833333333333E-2</v>
      </c>
      <c r="F23" s="52">
        <f>COUNT(G23, I23, K23)</f>
        <v>1</v>
      </c>
      <c r="G23" s="54"/>
      <c r="H23" s="43"/>
      <c r="I23" s="42">
        <v>26</v>
      </c>
      <c r="J23" s="43">
        <v>3.3645833333333333E-2</v>
      </c>
      <c r="K23" s="42"/>
      <c r="L23" s="44"/>
    </row>
    <row r="24" spans="1:12" x14ac:dyDescent="0.35">
      <c r="A24" s="36" t="s">
        <v>70</v>
      </c>
      <c r="B24" s="37" t="s">
        <v>9</v>
      </c>
      <c r="C24" s="42">
        <v>11</v>
      </c>
      <c r="D24" s="30">
        <f>SUM(G24,I24,K24)</f>
        <v>21</v>
      </c>
      <c r="E24" s="51">
        <f>SUM(H24,J24,L24)</f>
        <v>3.8541666666666669E-2</v>
      </c>
      <c r="F24" s="52">
        <f>COUNT(G24, I24, K24)</f>
        <v>1</v>
      </c>
      <c r="G24" s="54"/>
      <c r="H24" s="43"/>
      <c r="I24" s="42">
        <v>21</v>
      </c>
      <c r="J24" s="43">
        <v>3.8541666666666669E-2</v>
      </c>
      <c r="K24" s="42"/>
      <c r="L24" s="44"/>
    </row>
    <row r="25" spans="1:12" x14ac:dyDescent="0.35">
      <c r="A25" s="23" t="s">
        <v>113</v>
      </c>
      <c r="B25" s="24" t="s">
        <v>10</v>
      </c>
      <c r="C25" s="69">
        <v>1</v>
      </c>
      <c r="D25" s="67">
        <f>SUM(G25,I25,K25)</f>
        <v>90</v>
      </c>
      <c r="E25" s="94">
        <f>SUM(H25,J25,L25)</f>
        <v>0.30071759259259262</v>
      </c>
      <c r="F25" s="79">
        <f>COUNT(G25, I25, K25)</f>
        <v>3</v>
      </c>
      <c r="G25" s="70">
        <v>30</v>
      </c>
      <c r="H25" s="71">
        <v>0.20674768518518519</v>
      </c>
      <c r="I25" s="69">
        <v>30</v>
      </c>
      <c r="J25" s="71">
        <v>3.037037037037037E-2</v>
      </c>
      <c r="K25" s="69">
        <v>30</v>
      </c>
      <c r="L25" s="73">
        <v>6.3599537037037038E-2</v>
      </c>
    </row>
    <row r="26" spans="1:12" x14ac:dyDescent="0.35">
      <c r="A26" s="121" t="s">
        <v>81</v>
      </c>
      <c r="B26" s="122" t="s">
        <v>10</v>
      </c>
      <c r="C26" s="123">
        <v>2</v>
      </c>
      <c r="D26" s="115">
        <f>SUM(G26,I26,K26)</f>
        <v>87</v>
      </c>
      <c r="E26" s="116">
        <f>SUM(H26,J26,L26)</f>
        <v>0.36581018518518515</v>
      </c>
      <c r="F26" s="117">
        <f>COUNT(G26, I26, K26)</f>
        <v>3</v>
      </c>
      <c r="G26" s="124">
        <v>29</v>
      </c>
      <c r="H26" s="125">
        <v>0.25767361111111109</v>
      </c>
      <c r="I26" s="123">
        <v>29</v>
      </c>
      <c r="J26" s="125">
        <v>3.5520833333333335E-2</v>
      </c>
      <c r="K26" s="123">
        <v>29</v>
      </c>
      <c r="L26" s="126">
        <v>7.2615740740740745E-2</v>
      </c>
    </row>
    <row r="27" spans="1:12" x14ac:dyDescent="0.35">
      <c r="A27" s="101" t="s">
        <v>117</v>
      </c>
      <c r="B27" s="102" t="s">
        <v>11</v>
      </c>
      <c r="C27" s="103">
        <v>1</v>
      </c>
      <c r="D27" s="221">
        <f>SUM(G27,I27,K27)</f>
        <v>60</v>
      </c>
      <c r="E27" s="222">
        <f>SUM(H27,J27,L27)</f>
        <v>0.10498842592592593</v>
      </c>
      <c r="F27" s="223">
        <f>COUNT(G27, I27, K27)</f>
        <v>2</v>
      </c>
      <c r="G27" s="104"/>
      <c r="H27" s="105"/>
      <c r="I27" s="103">
        <v>30</v>
      </c>
      <c r="J27" s="105">
        <v>3.9317129629629632E-2</v>
      </c>
      <c r="K27" s="103">
        <v>30</v>
      </c>
      <c r="L27" s="106">
        <v>6.5671296296296297E-2</v>
      </c>
    </row>
    <row r="28" spans="1:12" x14ac:dyDescent="0.35">
      <c r="A28" s="23" t="s">
        <v>59</v>
      </c>
      <c r="B28" s="24" t="s">
        <v>28</v>
      </c>
      <c r="C28" s="69">
        <v>1</v>
      </c>
      <c r="D28" s="67">
        <f>SUM(G28,I28,K28)</f>
        <v>81</v>
      </c>
      <c r="E28" s="94">
        <f>SUM(H28,J28,L28)</f>
        <v>0.27817129629629628</v>
      </c>
      <c r="F28" s="79">
        <f>COUNT(G28, I28, K28)</f>
        <v>3</v>
      </c>
      <c r="G28" s="70">
        <v>23</v>
      </c>
      <c r="H28" s="71">
        <v>0.21012731481481481</v>
      </c>
      <c r="I28" s="69">
        <v>28</v>
      </c>
      <c r="J28" s="71">
        <v>2.2210648148148149E-2</v>
      </c>
      <c r="K28" s="69">
        <v>30</v>
      </c>
      <c r="L28" s="73">
        <v>4.583333333333333E-2</v>
      </c>
    </row>
    <row r="29" spans="1:12" x14ac:dyDescent="0.35">
      <c r="A29" s="36" t="s">
        <v>48</v>
      </c>
      <c r="B29" s="37" t="s">
        <v>28</v>
      </c>
      <c r="C29" s="42">
        <v>2</v>
      </c>
      <c r="D29" s="30">
        <f>SUM(G29,I29,K29)</f>
        <v>57</v>
      </c>
      <c r="E29" s="51">
        <f>SUM(H29,J29,L29)</f>
        <v>0.16949074074074075</v>
      </c>
      <c r="F29" s="52">
        <f>COUNT(G29, I29, K29)</f>
        <v>2</v>
      </c>
      <c r="G29" s="54">
        <v>28</v>
      </c>
      <c r="H29" s="43">
        <v>0.14891203703703704</v>
      </c>
      <c r="I29" s="42">
        <v>29</v>
      </c>
      <c r="J29" s="43">
        <v>2.0578703703703703E-2</v>
      </c>
      <c r="K29" s="42"/>
      <c r="L29" s="44"/>
    </row>
    <row r="30" spans="1:12" x14ac:dyDescent="0.35">
      <c r="A30" s="36" t="s">
        <v>116</v>
      </c>
      <c r="B30" s="37" t="s">
        <v>28</v>
      </c>
      <c r="C30" s="42">
        <v>3</v>
      </c>
      <c r="D30" s="30">
        <f>SUM(G30,I30,K30)</f>
        <v>54</v>
      </c>
      <c r="E30" s="51">
        <f>SUM(H30,J30,L30)</f>
        <v>0.16100694444444444</v>
      </c>
      <c r="F30" s="52">
        <f>COUNT(G30, I30, K30)</f>
        <v>2</v>
      </c>
      <c r="G30" s="54">
        <v>29</v>
      </c>
      <c r="H30" s="43">
        <v>0.13815972222222223</v>
      </c>
      <c r="I30" s="42">
        <v>25</v>
      </c>
      <c r="J30" s="43">
        <v>2.2847222222222224E-2</v>
      </c>
      <c r="K30" s="42"/>
      <c r="L30" s="44"/>
    </row>
    <row r="31" spans="1:12" x14ac:dyDescent="0.35">
      <c r="A31" s="36" t="s">
        <v>74</v>
      </c>
      <c r="B31" s="37" t="s">
        <v>28</v>
      </c>
      <c r="C31" s="42">
        <v>4</v>
      </c>
      <c r="D31" s="30">
        <f>SUM(G31,I31,K31)</f>
        <v>53</v>
      </c>
      <c r="E31" s="51">
        <f>SUM(H31,J31,L31)</f>
        <v>0.17732638888888888</v>
      </c>
      <c r="F31" s="52">
        <f>COUNT(G31, I31, K31)</f>
        <v>2</v>
      </c>
      <c r="G31" s="54">
        <v>26</v>
      </c>
      <c r="H31" s="43">
        <v>0.15474537037037037</v>
      </c>
      <c r="I31" s="42">
        <v>27</v>
      </c>
      <c r="J31" s="43">
        <v>2.2581018518518518E-2</v>
      </c>
      <c r="K31" s="42"/>
      <c r="L31" s="44"/>
    </row>
    <row r="32" spans="1:12" x14ac:dyDescent="0.35">
      <c r="A32" s="36" t="s">
        <v>109</v>
      </c>
      <c r="B32" s="37" t="s">
        <v>28</v>
      </c>
      <c r="C32" s="42">
        <v>5</v>
      </c>
      <c r="D32" s="30">
        <f>SUM(G32,I32,K32)</f>
        <v>49</v>
      </c>
      <c r="E32" s="51">
        <f>SUM(H32,J32,L32)</f>
        <v>0.19653935185185187</v>
      </c>
      <c r="F32" s="52">
        <f>COUNT(G32, I32, K32)</f>
        <v>2</v>
      </c>
      <c r="G32" s="54">
        <v>25</v>
      </c>
      <c r="H32" s="43">
        <v>0.17319444444444446</v>
      </c>
      <c r="I32" s="42">
        <v>24</v>
      </c>
      <c r="J32" s="43">
        <v>2.3344907407407408E-2</v>
      </c>
      <c r="K32" s="42"/>
      <c r="L32" s="44"/>
    </row>
    <row r="33" spans="1:12" x14ac:dyDescent="0.35">
      <c r="A33" s="36" t="s">
        <v>66</v>
      </c>
      <c r="B33" s="37" t="s">
        <v>28</v>
      </c>
      <c r="C33" s="42">
        <v>6</v>
      </c>
      <c r="D33" s="30">
        <f>SUM(G33,I33,K33)</f>
        <v>48</v>
      </c>
      <c r="E33" s="51">
        <f>SUM(H33,J33,L33)</f>
        <v>0.17703703703703705</v>
      </c>
      <c r="F33" s="52">
        <f>COUNT(G33, I33, K33)</f>
        <v>2</v>
      </c>
      <c r="G33" s="54">
        <v>28</v>
      </c>
      <c r="H33" s="43">
        <v>0.14891203703703704</v>
      </c>
      <c r="I33" s="42">
        <v>20</v>
      </c>
      <c r="J33" s="43">
        <v>2.8125000000000001E-2</v>
      </c>
      <c r="K33" s="42"/>
      <c r="L33" s="44"/>
    </row>
    <row r="34" spans="1:12" x14ac:dyDescent="0.35">
      <c r="A34" s="36" t="s">
        <v>112</v>
      </c>
      <c r="B34" s="37" t="s">
        <v>28</v>
      </c>
      <c r="C34" s="42">
        <v>7</v>
      </c>
      <c r="D34" s="30">
        <f>SUM(G34,I34,K34)</f>
        <v>46</v>
      </c>
      <c r="E34" s="51">
        <f>SUM(H34,J34,L34)</f>
        <v>0.20965277777777777</v>
      </c>
      <c r="F34" s="52">
        <f>COUNT(G34, I34, K34)</f>
        <v>2</v>
      </c>
      <c r="G34" s="54">
        <v>24</v>
      </c>
      <c r="H34" s="55">
        <v>0.18486111111111111</v>
      </c>
      <c r="I34" s="42">
        <v>22</v>
      </c>
      <c r="J34" s="43">
        <v>2.4791666666666667E-2</v>
      </c>
      <c r="K34" s="42"/>
      <c r="L34" s="44"/>
    </row>
    <row r="35" spans="1:12" x14ac:dyDescent="0.35">
      <c r="A35" s="36" t="s">
        <v>119</v>
      </c>
      <c r="B35" s="37" t="s">
        <v>28</v>
      </c>
      <c r="C35" s="42">
        <v>8</v>
      </c>
      <c r="D35" s="30">
        <f>SUM(G35,I35,K35)</f>
        <v>30</v>
      </c>
      <c r="E35" s="51">
        <f>SUM(H35,J35,L35)</f>
        <v>1.8900462962962963E-2</v>
      </c>
      <c r="F35" s="52">
        <f>COUNT(G35, I35, K35)</f>
        <v>1</v>
      </c>
      <c r="G35" s="54"/>
      <c r="H35" s="43"/>
      <c r="I35" s="42">
        <v>30</v>
      </c>
      <c r="J35" s="43">
        <v>1.8900462962962963E-2</v>
      </c>
      <c r="K35" s="42"/>
      <c r="L35" s="44"/>
    </row>
    <row r="36" spans="1:12" x14ac:dyDescent="0.35">
      <c r="A36" s="36" t="s">
        <v>111</v>
      </c>
      <c r="B36" s="37" t="s">
        <v>28</v>
      </c>
      <c r="C36" s="42">
        <v>8</v>
      </c>
      <c r="D36" s="30">
        <f>SUM(G36,I36,K36)</f>
        <v>30</v>
      </c>
      <c r="E36" s="51">
        <f>SUM(H36,J36,L36)</f>
        <v>0.12075231481481481</v>
      </c>
      <c r="F36" s="52">
        <f>COUNT(G36, I36, K36)</f>
        <v>1</v>
      </c>
      <c r="G36" s="54">
        <v>30</v>
      </c>
      <c r="H36" s="43">
        <v>0.12075231481481481</v>
      </c>
      <c r="I36" s="42"/>
      <c r="J36" s="43"/>
      <c r="K36" s="42"/>
      <c r="L36" s="44"/>
    </row>
    <row r="37" spans="1:12" x14ac:dyDescent="0.35">
      <c r="A37" s="36" t="s">
        <v>72</v>
      </c>
      <c r="B37" s="37" t="s">
        <v>28</v>
      </c>
      <c r="C37" s="42">
        <v>10</v>
      </c>
      <c r="D37" s="30">
        <f>SUM(G37,I37,K37)</f>
        <v>26</v>
      </c>
      <c r="E37" s="51">
        <f>SUM(H37,J37,L37)</f>
        <v>2.2615740740740742E-2</v>
      </c>
      <c r="F37" s="52">
        <f>COUNT(G37, I37, K37)</f>
        <v>1</v>
      </c>
      <c r="G37" s="54"/>
      <c r="H37" s="43"/>
      <c r="I37" s="42">
        <v>26</v>
      </c>
      <c r="J37" s="43">
        <v>2.2615740740740742E-2</v>
      </c>
      <c r="K37" s="42"/>
      <c r="L37" s="44"/>
    </row>
    <row r="38" spans="1:12" x14ac:dyDescent="0.35">
      <c r="A38" s="36" t="s">
        <v>120</v>
      </c>
      <c r="B38" s="37" t="s">
        <v>28</v>
      </c>
      <c r="C38" s="42">
        <v>11</v>
      </c>
      <c r="D38" s="30">
        <f>SUM(G38,I38,K38)</f>
        <v>23</v>
      </c>
      <c r="E38" s="51">
        <f>SUM(H38,J38,L38)</f>
        <v>2.3784722222222221E-2</v>
      </c>
      <c r="F38" s="52">
        <f>COUNT(G38, I38, K38)</f>
        <v>1</v>
      </c>
      <c r="G38" s="54"/>
      <c r="H38" s="43"/>
      <c r="I38" s="42">
        <v>23</v>
      </c>
      <c r="J38" s="43">
        <v>2.3784722222222221E-2</v>
      </c>
      <c r="K38" s="42"/>
      <c r="L38" s="44"/>
    </row>
    <row r="39" spans="1:12" x14ac:dyDescent="0.35">
      <c r="A39" s="36" t="s">
        <v>67</v>
      </c>
      <c r="B39" s="37" t="s">
        <v>28</v>
      </c>
      <c r="C39" s="42">
        <v>12</v>
      </c>
      <c r="D39" s="30">
        <f>SUM(G39,I39,K39)</f>
        <v>21</v>
      </c>
      <c r="E39" s="51">
        <f>SUM(H39,J39,L39)</f>
        <v>2.7569444444444445E-2</v>
      </c>
      <c r="F39" s="52">
        <f>COUNT(G39, I39, K39)</f>
        <v>1</v>
      </c>
      <c r="G39" s="54"/>
      <c r="H39" s="43"/>
      <c r="I39" s="42">
        <v>21</v>
      </c>
      <c r="J39" s="43">
        <v>2.7569444444444445E-2</v>
      </c>
      <c r="K39" s="42"/>
      <c r="L39" s="44"/>
    </row>
    <row r="40" spans="1:12" x14ac:dyDescent="0.35">
      <c r="A40" s="36" t="s">
        <v>122</v>
      </c>
      <c r="B40" s="37" t="s">
        <v>28</v>
      </c>
      <c r="C40" s="42">
        <v>13</v>
      </c>
      <c r="D40" s="30">
        <f>SUM(G40,I40,K40)</f>
        <v>19</v>
      </c>
      <c r="E40" s="51">
        <f>SUM(H40,J40,L40)</f>
        <v>2.9374999999999998E-2</v>
      </c>
      <c r="F40" s="52">
        <f>COUNT(G40, I40, K40)</f>
        <v>1</v>
      </c>
      <c r="G40" s="54"/>
      <c r="H40" s="43"/>
      <c r="I40" s="42">
        <v>19</v>
      </c>
      <c r="J40" s="43">
        <v>2.9374999999999998E-2</v>
      </c>
      <c r="K40" s="42"/>
      <c r="L40" s="45"/>
    </row>
    <row r="41" spans="1:12" x14ac:dyDescent="0.35">
      <c r="A41" s="36" t="s">
        <v>87</v>
      </c>
      <c r="B41" s="37" t="s">
        <v>28</v>
      </c>
      <c r="C41" s="42">
        <v>14</v>
      </c>
      <c r="D41" s="30">
        <f>SUM(G41,I41,K41)</f>
        <v>18</v>
      </c>
      <c r="E41" s="51">
        <f>SUM(H41,J41,L41)</f>
        <v>3.6469907407407409E-2</v>
      </c>
      <c r="F41" s="52">
        <f>COUNT(G41, I41, K41)</f>
        <v>1</v>
      </c>
      <c r="G41" s="54"/>
      <c r="H41" s="43"/>
      <c r="I41" s="42">
        <v>18</v>
      </c>
      <c r="J41" s="43">
        <v>3.6469907407407409E-2</v>
      </c>
      <c r="K41" s="42"/>
      <c r="L41" s="44"/>
    </row>
    <row r="42" spans="1:12" x14ac:dyDescent="0.35">
      <c r="A42" s="23" t="s">
        <v>89</v>
      </c>
      <c r="B42" s="24" t="s">
        <v>5</v>
      </c>
      <c r="C42" s="69">
        <v>1</v>
      </c>
      <c r="D42" s="67">
        <f>SUM(G42,I42,K42)</f>
        <v>84</v>
      </c>
      <c r="E42" s="94">
        <f>SUM(H42,J42,L42)</f>
        <v>0.22405092592592596</v>
      </c>
      <c r="F42" s="79">
        <f>COUNT(G42, I42, K42)</f>
        <v>3</v>
      </c>
      <c r="G42" s="70">
        <v>26</v>
      </c>
      <c r="H42" s="71">
        <v>0.15688657407407408</v>
      </c>
      <c r="I42" s="69">
        <v>29</v>
      </c>
      <c r="J42" s="71">
        <v>2.2465277777777778E-2</v>
      </c>
      <c r="K42" s="69">
        <v>29</v>
      </c>
      <c r="L42" s="73">
        <v>4.4699074074074072E-2</v>
      </c>
    </row>
    <row r="43" spans="1:12" x14ac:dyDescent="0.35">
      <c r="A43" s="121" t="s">
        <v>92</v>
      </c>
      <c r="B43" s="122" t="s">
        <v>5</v>
      </c>
      <c r="C43" s="123">
        <v>2</v>
      </c>
      <c r="D43" s="115">
        <f>SUM(G43,I43,K43)</f>
        <v>83</v>
      </c>
      <c r="E43" s="116">
        <f>SUM(H43,J43,L43)</f>
        <v>0.22024305555555557</v>
      </c>
      <c r="F43" s="117">
        <f>COUNT(G43, I43, K43)</f>
        <v>3</v>
      </c>
      <c r="G43" s="124">
        <v>29</v>
      </c>
      <c r="H43" s="127">
        <v>0.14891203703703704</v>
      </c>
      <c r="I43" s="123">
        <v>28</v>
      </c>
      <c r="J43" s="125">
        <v>2.2650462962962963E-2</v>
      </c>
      <c r="K43" s="123">
        <v>26</v>
      </c>
      <c r="L43" s="126">
        <v>4.8680555555555553E-2</v>
      </c>
    </row>
    <row r="44" spans="1:12" x14ac:dyDescent="0.35">
      <c r="A44" s="121" t="s">
        <v>90</v>
      </c>
      <c r="B44" s="122" t="s">
        <v>5</v>
      </c>
      <c r="C44" s="123">
        <v>3</v>
      </c>
      <c r="D44" s="115">
        <f>SUM(G44,I44,K44)</f>
        <v>79</v>
      </c>
      <c r="E44" s="116">
        <f>SUM(H44,J44,L44)</f>
        <v>0.23023148148148148</v>
      </c>
      <c r="F44" s="117">
        <f>COUNT(G44, I44, K44)</f>
        <v>3</v>
      </c>
      <c r="G44" s="124">
        <v>25</v>
      </c>
      <c r="H44" s="125">
        <v>0.16039351851851852</v>
      </c>
      <c r="I44" s="123">
        <v>27</v>
      </c>
      <c r="J44" s="125">
        <v>2.2708333333333334E-2</v>
      </c>
      <c r="K44" s="123">
        <v>27</v>
      </c>
      <c r="L44" s="126">
        <v>4.7129629629629632E-2</v>
      </c>
    </row>
    <row r="45" spans="1:12" x14ac:dyDescent="0.35">
      <c r="A45" s="121" t="s">
        <v>58</v>
      </c>
      <c r="B45" s="122" t="s">
        <v>5</v>
      </c>
      <c r="C45" s="123">
        <v>4</v>
      </c>
      <c r="D45" s="115">
        <f>SUM(G45,I45,K45)</f>
        <v>73</v>
      </c>
      <c r="E45" s="116">
        <f>SUM(H45,J45,L45)</f>
        <v>0.23912037037037037</v>
      </c>
      <c r="F45" s="117">
        <f>COUNT(G45, I45, K45)</f>
        <v>3</v>
      </c>
      <c r="G45" s="124">
        <v>24</v>
      </c>
      <c r="H45" s="125">
        <v>0.16105324074074073</v>
      </c>
      <c r="I45" s="123">
        <v>25</v>
      </c>
      <c r="J45" s="125">
        <v>2.420138888888889E-2</v>
      </c>
      <c r="K45" s="123">
        <v>24</v>
      </c>
      <c r="L45" s="126">
        <v>5.3865740740740742E-2</v>
      </c>
    </row>
    <row r="46" spans="1:12" x14ac:dyDescent="0.35">
      <c r="A46" s="121" t="s">
        <v>101</v>
      </c>
      <c r="B46" s="122" t="s">
        <v>5</v>
      </c>
      <c r="C46" s="123">
        <v>5</v>
      </c>
      <c r="D46" s="115">
        <f>SUM(G46,I46,K46)</f>
        <v>63</v>
      </c>
      <c r="E46" s="116">
        <f>SUM(H46,J46,L46)</f>
        <v>0.29505787037037035</v>
      </c>
      <c r="F46" s="117">
        <f>COUNT(G46, I46, K46)</f>
        <v>3</v>
      </c>
      <c r="G46" s="124">
        <v>19</v>
      </c>
      <c r="H46" s="125">
        <v>0.21689814814814815</v>
      </c>
      <c r="I46" s="123">
        <v>19</v>
      </c>
      <c r="J46" s="125">
        <v>2.6030092592592594E-2</v>
      </c>
      <c r="K46" s="123">
        <v>25</v>
      </c>
      <c r="L46" s="126">
        <v>5.212962962962963E-2</v>
      </c>
    </row>
    <row r="47" spans="1:12" x14ac:dyDescent="0.35">
      <c r="A47" s="121" t="s">
        <v>100</v>
      </c>
      <c r="B47" s="122" t="s">
        <v>5</v>
      </c>
      <c r="C47" s="123">
        <v>6</v>
      </c>
      <c r="D47" s="115">
        <f>SUM(G47,I47,K47)</f>
        <v>59</v>
      </c>
      <c r="E47" s="116">
        <f>SUM(H47,J47,L47)</f>
        <v>0.31696759259259261</v>
      </c>
      <c r="F47" s="117">
        <f>COUNT(G47, I47, K47)</f>
        <v>3</v>
      </c>
      <c r="G47" s="124">
        <v>18</v>
      </c>
      <c r="H47" s="125">
        <v>0.22710648148148149</v>
      </c>
      <c r="I47" s="123">
        <v>18</v>
      </c>
      <c r="J47" s="125">
        <v>2.7002314814814816E-2</v>
      </c>
      <c r="K47" s="123">
        <v>23</v>
      </c>
      <c r="L47" s="126">
        <v>6.2858796296296301E-2</v>
      </c>
    </row>
    <row r="48" spans="1:12" x14ac:dyDescent="0.35">
      <c r="A48" s="121" t="s">
        <v>60</v>
      </c>
      <c r="B48" s="122" t="s">
        <v>5</v>
      </c>
      <c r="C48" s="123">
        <v>7</v>
      </c>
      <c r="D48" s="115">
        <f>SUM(G48,I48,K48)</f>
        <v>58</v>
      </c>
      <c r="E48" s="116">
        <f>SUM(H48,J48,L48)</f>
        <v>0.33560185185185187</v>
      </c>
      <c r="F48" s="117">
        <f>COUNT(G48, I48, K48)</f>
        <v>3</v>
      </c>
      <c r="G48" s="124">
        <v>20</v>
      </c>
      <c r="H48" s="125">
        <v>0.21136574074074074</v>
      </c>
      <c r="I48" s="123">
        <v>16</v>
      </c>
      <c r="J48" s="125">
        <v>4.6979166666666669E-2</v>
      </c>
      <c r="K48" s="123">
        <v>22</v>
      </c>
      <c r="L48" s="126">
        <v>7.7256944444444448E-2</v>
      </c>
    </row>
    <row r="49" spans="1:12" x14ac:dyDescent="0.35">
      <c r="A49" s="36" t="s">
        <v>45</v>
      </c>
      <c r="B49" s="37" t="s">
        <v>5</v>
      </c>
      <c r="C49" s="42">
        <v>8</v>
      </c>
      <c r="D49" s="30">
        <f>SUM(G49,I49,K49)</f>
        <v>58</v>
      </c>
      <c r="E49" s="51">
        <f>SUM(H49,J49,L49)</f>
        <v>0.1784375</v>
      </c>
      <c r="F49" s="52">
        <f>COUNT(G49, I49, K49)</f>
        <v>2</v>
      </c>
      <c r="G49" s="54">
        <v>28</v>
      </c>
      <c r="H49" s="43">
        <v>0.1567824074074074</v>
      </c>
      <c r="I49" s="42">
        <v>30</v>
      </c>
      <c r="J49" s="43">
        <v>2.1655092592592594E-2</v>
      </c>
      <c r="K49" s="42"/>
      <c r="L49" s="45"/>
    </row>
    <row r="50" spans="1:12" x14ac:dyDescent="0.35">
      <c r="A50" s="36" t="s">
        <v>118</v>
      </c>
      <c r="B50" s="37" t="s">
        <v>5</v>
      </c>
      <c r="C50" s="42">
        <v>9</v>
      </c>
      <c r="D50" s="30">
        <f>SUM(G50,I50,K50)</f>
        <v>50</v>
      </c>
      <c r="E50" s="51">
        <f>SUM(H50,J50,L50)</f>
        <v>6.9756944444444441E-2</v>
      </c>
      <c r="F50" s="52">
        <f>COUNT(G50, I50, K50)</f>
        <v>2</v>
      </c>
      <c r="G50" s="54"/>
      <c r="H50" s="43"/>
      <c r="I50" s="42">
        <v>20</v>
      </c>
      <c r="J50" s="43">
        <v>2.5787037037037035E-2</v>
      </c>
      <c r="K50" s="42">
        <v>30</v>
      </c>
      <c r="L50" s="44">
        <v>4.3969907407407409E-2</v>
      </c>
    </row>
    <row r="51" spans="1:12" x14ac:dyDescent="0.35">
      <c r="A51" s="36" t="s">
        <v>65</v>
      </c>
      <c r="B51" s="37" t="s">
        <v>5</v>
      </c>
      <c r="C51" s="42">
        <v>10</v>
      </c>
      <c r="D51" s="30">
        <f>SUM(G51,I51,K51)</f>
        <v>47</v>
      </c>
      <c r="E51" s="51">
        <f>SUM(H51,J51,L51)</f>
        <v>0.22437499999999999</v>
      </c>
      <c r="F51" s="52">
        <f>COUNT(G51, I51, K51)</f>
        <v>2</v>
      </c>
      <c r="G51" s="54">
        <v>21</v>
      </c>
      <c r="H51" s="43">
        <v>0.20163194444444443</v>
      </c>
      <c r="I51" s="42">
        <v>26</v>
      </c>
      <c r="J51" s="43">
        <v>2.2743055555555555E-2</v>
      </c>
      <c r="K51" s="42"/>
      <c r="L51" s="44"/>
    </row>
    <row r="52" spans="1:12" x14ac:dyDescent="0.35">
      <c r="A52" s="36" t="s">
        <v>115</v>
      </c>
      <c r="B52" s="37" t="s">
        <v>5</v>
      </c>
      <c r="C52" s="42">
        <v>11</v>
      </c>
      <c r="D52" s="30">
        <f>SUM(G52,I52,K52)</f>
        <v>44</v>
      </c>
      <c r="E52" s="51">
        <f>SUM(H52,J52,L52)</f>
        <v>0.20136574074074076</v>
      </c>
      <c r="F52" s="52">
        <f>COUNT(G52, I52, K52)</f>
        <v>2</v>
      </c>
      <c r="G52" s="54">
        <v>27</v>
      </c>
      <c r="H52" s="43">
        <v>0.15679398148148149</v>
      </c>
      <c r="I52" s="42">
        <v>17</v>
      </c>
      <c r="J52" s="43">
        <v>4.4571759259259262E-2</v>
      </c>
      <c r="K52" s="42"/>
      <c r="L52" s="44"/>
    </row>
    <row r="53" spans="1:12" x14ac:dyDescent="0.35">
      <c r="A53" s="36" t="s">
        <v>85</v>
      </c>
      <c r="B53" s="37" t="s">
        <v>5</v>
      </c>
      <c r="C53" s="42">
        <v>12</v>
      </c>
      <c r="D53" s="30">
        <f>SUM(G53,I53,K53)</f>
        <v>44</v>
      </c>
      <c r="E53" s="51">
        <f>SUM(H53,J53,L53)</f>
        <v>0.22089120370370369</v>
      </c>
      <c r="F53" s="52">
        <f>COUNT(G53, I53, K53)</f>
        <v>2</v>
      </c>
      <c r="G53" s="54">
        <v>22</v>
      </c>
      <c r="H53" s="55">
        <v>0.19523148148148148</v>
      </c>
      <c r="I53" s="42">
        <v>22</v>
      </c>
      <c r="J53" s="43">
        <v>2.5659722222222223E-2</v>
      </c>
      <c r="K53" s="42"/>
      <c r="L53" s="44"/>
    </row>
    <row r="54" spans="1:12" x14ac:dyDescent="0.35">
      <c r="A54" s="36" t="s">
        <v>110</v>
      </c>
      <c r="B54" s="37" t="s">
        <v>5</v>
      </c>
      <c r="C54" s="42">
        <v>13</v>
      </c>
      <c r="D54" s="30">
        <f>SUM(G54,I54,K54)</f>
        <v>30</v>
      </c>
      <c r="E54" s="51">
        <f>SUM(H54,J54,L54)</f>
        <v>0.14123842592592592</v>
      </c>
      <c r="F54" s="52">
        <f>COUNT(G54, I54, K54)</f>
        <v>1</v>
      </c>
      <c r="G54" s="54">
        <v>30</v>
      </c>
      <c r="H54" s="43">
        <v>0.14123842592592592</v>
      </c>
      <c r="I54" s="42"/>
      <c r="J54" s="43"/>
      <c r="K54" s="42"/>
      <c r="L54" s="44"/>
    </row>
    <row r="55" spans="1:12" x14ac:dyDescent="0.35">
      <c r="A55" s="36" t="s">
        <v>136</v>
      </c>
      <c r="B55" s="37" t="s">
        <v>5</v>
      </c>
      <c r="C55" s="42">
        <v>14</v>
      </c>
      <c r="D55" s="30">
        <f>SUM(G55,I55,K55)</f>
        <v>28</v>
      </c>
      <c r="E55" s="51">
        <f>SUM(H55,J55,L55)</f>
        <v>4.5358796296296293E-2</v>
      </c>
      <c r="F55" s="52">
        <f>COUNT(G55, I55, K55)</f>
        <v>1</v>
      </c>
      <c r="G55" s="54"/>
      <c r="H55" s="43"/>
      <c r="I55" s="42"/>
      <c r="J55" s="43"/>
      <c r="K55" s="42">
        <v>28</v>
      </c>
      <c r="L55" s="44">
        <v>4.5358796296296293E-2</v>
      </c>
    </row>
    <row r="56" spans="1:12" x14ac:dyDescent="0.35">
      <c r="A56" s="36" t="s">
        <v>73</v>
      </c>
      <c r="B56" s="37" t="s">
        <v>5</v>
      </c>
      <c r="C56" s="42">
        <v>15</v>
      </c>
      <c r="D56" s="30">
        <f>SUM(G56,I56,K56)</f>
        <v>24</v>
      </c>
      <c r="E56" s="51">
        <f>SUM(H56,J56,L56)</f>
        <v>2.5416666666666667E-2</v>
      </c>
      <c r="F56" s="52">
        <f>COUNT(G56, I56, K56)</f>
        <v>1</v>
      </c>
      <c r="G56" s="54"/>
      <c r="H56" s="43"/>
      <c r="I56" s="42">
        <v>24</v>
      </c>
      <c r="J56" s="43">
        <v>2.5416666666666667E-2</v>
      </c>
      <c r="K56" s="42"/>
      <c r="L56" s="44"/>
    </row>
    <row r="57" spans="1:12" x14ac:dyDescent="0.35">
      <c r="A57" s="36" t="s">
        <v>121</v>
      </c>
      <c r="B57" s="37" t="s">
        <v>5</v>
      </c>
      <c r="C57" s="42">
        <v>16</v>
      </c>
      <c r="D57" s="30">
        <f>SUM(G57,I57,K57)</f>
        <v>23</v>
      </c>
      <c r="E57" s="51">
        <f>SUM(H57,J57,L57)</f>
        <v>2.5509259259259259E-2</v>
      </c>
      <c r="F57" s="52">
        <f>COUNT(G57, I57, K57)</f>
        <v>1</v>
      </c>
      <c r="G57" s="54"/>
      <c r="H57" s="43"/>
      <c r="I57" s="42">
        <v>23</v>
      </c>
      <c r="J57" s="43">
        <v>2.5509259259259259E-2</v>
      </c>
      <c r="K57" s="42"/>
      <c r="L57" s="44"/>
    </row>
    <row r="58" spans="1:12" x14ac:dyDescent="0.35">
      <c r="A58" s="36" t="s">
        <v>62</v>
      </c>
      <c r="B58" s="37" t="s">
        <v>5</v>
      </c>
      <c r="C58" s="42">
        <v>17</v>
      </c>
      <c r="D58" s="30">
        <f>SUM(G58,I58,K58)</f>
        <v>23</v>
      </c>
      <c r="E58" s="51">
        <f>SUM(H58,J58,L58)</f>
        <v>0.17319444444444446</v>
      </c>
      <c r="F58" s="52">
        <f>COUNT(G58, I58, K58)</f>
        <v>1</v>
      </c>
      <c r="G58" s="54">
        <v>23</v>
      </c>
      <c r="H58" s="55">
        <v>0.17319444444444446</v>
      </c>
      <c r="I58" s="42"/>
      <c r="J58" s="43"/>
      <c r="K58" s="42"/>
      <c r="L58" s="44"/>
    </row>
    <row r="59" spans="1:12" ht="15.75" customHeight="1" x14ac:dyDescent="0.35">
      <c r="A59" s="36" t="s">
        <v>61</v>
      </c>
      <c r="B59" s="37" t="s">
        <v>5</v>
      </c>
      <c r="C59" s="42">
        <v>18</v>
      </c>
      <c r="D59" s="30">
        <f>SUM(G59,I59,K59)</f>
        <v>21</v>
      </c>
      <c r="E59" s="51">
        <f>SUM(H59,J59,L59)</f>
        <v>2.5729166666666668E-2</v>
      </c>
      <c r="F59" s="52">
        <f>COUNT(G59, I59, K59)</f>
        <v>1</v>
      </c>
      <c r="G59" s="54"/>
      <c r="H59" s="43"/>
      <c r="I59" s="42">
        <v>21</v>
      </c>
      <c r="J59" s="43">
        <v>2.5729166666666668E-2</v>
      </c>
      <c r="K59" s="42"/>
      <c r="L59" s="44"/>
    </row>
    <row r="60" spans="1:12" ht="15.75" customHeight="1" x14ac:dyDescent="0.35">
      <c r="A60" s="23" t="s">
        <v>51</v>
      </c>
      <c r="B60" s="24" t="s">
        <v>0</v>
      </c>
      <c r="C60" s="69">
        <v>1</v>
      </c>
      <c r="D60" s="67">
        <f>SUM(G60,I60,K60)</f>
        <v>90</v>
      </c>
      <c r="E60" s="94">
        <f>SUM(H60,J60,L60)</f>
        <v>0.18403935185185186</v>
      </c>
      <c r="F60" s="79">
        <f>COUNT(G60, I60, K60)</f>
        <v>3</v>
      </c>
      <c r="G60" s="70">
        <v>30</v>
      </c>
      <c r="H60" s="71">
        <v>0.12252314814814814</v>
      </c>
      <c r="I60" s="69">
        <v>30</v>
      </c>
      <c r="J60" s="71">
        <v>2.0127314814814813E-2</v>
      </c>
      <c r="K60" s="69">
        <v>30</v>
      </c>
      <c r="L60" s="73">
        <v>4.1388888888888892E-2</v>
      </c>
    </row>
    <row r="61" spans="1:12" ht="15.75" customHeight="1" x14ac:dyDescent="0.35">
      <c r="A61" s="121" t="s">
        <v>57</v>
      </c>
      <c r="B61" s="122" t="s">
        <v>0</v>
      </c>
      <c r="C61" s="123">
        <v>2</v>
      </c>
      <c r="D61" s="115">
        <f>SUM(G61,I61,K61)</f>
        <v>87</v>
      </c>
      <c r="E61" s="116">
        <f>SUM(H61,J61,L61)</f>
        <v>0.27596064814814814</v>
      </c>
      <c r="F61" s="117">
        <f>COUNT(G61, I61, K61)</f>
        <v>3</v>
      </c>
      <c r="G61" s="124">
        <v>29</v>
      </c>
      <c r="H61" s="125">
        <v>0.198125</v>
      </c>
      <c r="I61" s="123">
        <v>29</v>
      </c>
      <c r="J61" s="125">
        <v>2.5451388888888888E-2</v>
      </c>
      <c r="K61" s="123">
        <v>29</v>
      </c>
      <c r="L61" s="126">
        <v>5.2384259259259262E-2</v>
      </c>
    </row>
    <row r="62" spans="1:12" x14ac:dyDescent="0.35">
      <c r="A62" s="121" t="s">
        <v>69</v>
      </c>
      <c r="B62" s="122" t="s">
        <v>0</v>
      </c>
      <c r="C62" s="123">
        <v>3</v>
      </c>
      <c r="D62" s="115">
        <f>SUM(G62,I62,K62)</f>
        <v>83</v>
      </c>
      <c r="E62" s="116">
        <f>SUM(H62,J62,L62)</f>
        <v>0.29981481481481481</v>
      </c>
      <c r="F62" s="117">
        <f>COUNT(G62, I62, K62)</f>
        <v>3</v>
      </c>
      <c r="G62" s="124">
        <v>27</v>
      </c>
      <c r="H62" s="125">
        <v>0.21508101851851852</v>
      </c>
      <c r="I62" s="123">
        <v>28</v>
      </c>
      <c r="J62" s="125">
        <v>2.9861111111111113E-2</v>
      </c>
      <c r="K62" s="123">
        <v>28</v>
      </c>
      <c r="L62" s="126">
        <v>5.4872685185185184E-2</v>
      </c>
    </row>
    <row r="63" spans="1:12" x14ac:dyDescent="0.35">
      <c r="A63" s="36" t="s">
        <v>84</v>
      </c>
      <c r="B63" s="37" t="s">
        <v>0</v>
      </c>
      <c r="C63" s="42">
        <v>4</v>
      </c>
      <c r="D63" s="30">
        <f>SUM(G63,I63,K63)</f>
        <v>28</v>
      </c>
      <c r="E63" s="51">
        <f>SUM(H63,J63,L63)</f>
        <v>0.21099537037037036</v>
      </c>
      <c r="F63" s="52">
        <f>COUNT(G63, I63, K63)</f>
        <v>1</v>
      </c>
      <c r="G63" s="54">
        <v>28</v>
      </c>
      <c r="H63" s="43">
        <v>0.21099537037037036</v>
      </c>
      <c r="I63" s="42"/>
      <c r="J63" s="43"/>
      <c r="K63" s="42"/>
      <c r="L63" s="44"/>
    </row>
    <row r="64" spans="1:12" x14ac:dyDescent="0.35">
      <c r="A64" s="36" t="s">
        <v>91</v>
      </c>
      <c r="B64" s="37" t="s">
        <v>0</v>
      </c>
      <c r="C64" s="42">
        <v>5</v>
      </c>
      <c r="D64" s="30">
        <f>SUM(G64,I64,K64)</f>
        <v>27</v>
      </c>
      <c r="E64" s="51">
        <f>SUM(H64,J64,L64)</f>
        <v>9.9328703703703697E-2</v>
      </c>
      <c r="F64" s="52">
        <f>COUNT(G64, I64, K64)</f>
        <v>1</v>
      </c>
      <c r="G64" s="54"/>
      <c r="H64" s="43"/>
      <c r="I64" s="42">
        <v>27</v>
      </c>
      <c r="J64" s="43">
        <v>3.1273148148148147E-2</v>
      </c>
      <c r="K64" s="42"/>
      <c r="L64" s="44">
        <v>6.805555555555555E-2</v>
      </c>
    </row>
    <row r="65" spans="1:12" x14ac:dyDescent="0.35">
      <c r="A65" s="23" t="s">
        <v>78</v>
      </c>
      <c r="B65" s="24" t="s">
        <v>6</v>
      </c>
      <c r="C65" s="69">
        <v>1</v>
      </c>
      <c r="D65" s="67">
        <f>SUM(G65,I65,K65)</f>
        <v>89</v>
      </c>
      <c r="E65" s="94">
        <f>SUM(H65,J65,L65)</f>
        <v>0.28707175925925926</v>
      </c>
      <c r="F65" s="79">
        <f>COUNT(G65, I65, K65)</f>
        <v>3</v>
      </c>
      <c r="G65" s="70">
        <v>29</v>
      </c>
      <c r="H65" s="71">
        <v>0.20991898148148147</v>
      </c>
      <c r="I65" s="69">
        <v>30</v>
      </c>
      <c r="J65" s="71">
        <v>2.8252314814814813E-2</v>
      </c>
      <c r="K65" s="69">
        <v>30</v>
      </c>
      <c r="L65" s="73">
        <v>4.8900462962962965E-2</v>
      </c>
    </row>
    <row r="66" spans="1:12" x14ac:dyDescent="0.35">
      <c r="A66" s="121" t="s">
        <v>55</v>
      </c>
      <c r="B66" s="122" t="s">
        <v>6</v>
      </c>
      <c r="C66" s="123">
        <v>2</v>
      </c>
      <c r="D66" s="115">
        <f>SUM(G66,I66,K66)</f>
        <v>86</v>
      </c>
      <c r="E66" s="116">
        <f>SUM(H66,J66,L66)</f>
        <v>0.2930787037037037</v>
      </c>
      <c r="F66" s="117">
        <f>COUNT(G66, I66, K66)</f>
        <v>3</v>
      </c>
      <c r="G66" s="124">
        <v>30</v>
      </c>
      <c r="H66" s="125">
        <v>0.19815972222222222</v>
      </c>
      <c r="I66" s="123">
        <v>29</v>
      </c>
      <c r="J66" s="125">
        <v>2.9942129629629631E-2</v>
      </c>
      <c r="K66" s="123">
        <v>27</v>
      </c>
      <c r="L66" s="126">
        <v>6.4976851851851855E-2</v>
      </c>
    </row>
    <row r="67" spans="1:12" x14ac:dyDescent="0.35">
      <c r="A67" s="121" t="s">
        <v>63</v>
      </c>
      <c r="B67" s="122" t="s">
        <v>6</v>
      </c>
      <c r="C67" s="123">
        <v>3</v>
      </c>
      <c r="D67" s="115">
        <f>SUM(G67,I67,K67)</f>
        <v>84</v>
      </c>
      <c r="E67" s="116">
        <f>SUM(H67,J67,L67)</f>
        <v>0.30484953703703704</v>
      </c>
      <c r="F67" s="117">
        <f>COUNT(G67, I67, K67)</f>
        <v>3</v>
      </c>
      <c r="G67" s="124">
        <v>28</v>
      </c>
      <c r="H67" s="125">
        <v>0.21596064814814814</v>
      </c>
      <c r="I67" s="123">
        <v>28</v>
      </c>
      <c r="J67" s="125">
        <v>3.1030092592592592E-2</v>
      </c>
      <c r="K67" s="123">
        <v>28</v>
      </c>
      <c r="L67" s="126">
        <v>5.7858796296296297E-2</v>
      </c>
    </row>
    <row r="68" spans="1:12" x14ac:dyDescent="0.35">
      <c r="A68" s="121" t="s">
        <v>114</v>
      </c>
      <c r="B68" s="122" t="s">
        <v>6</v>
      </c>
      <c r="C68" s="123">
        <v>4</v>
      </c>
      <c r="D68" s="115">
        <f>SUM(G68,I68,K68)</f>
        <v>83</v>
      </c>
      <c r="E68" s="116">
        <f>SUM(H68,J68,L68)</f>
        <v>0.33777777777777779</v>
      </c>
      <c r="F68" s="117">
        <f>COUNT(G68, I68, K68)</f>
        <v>3</v>
      </c>
      <c r="G68" s="124">
        <v>27</v>
      </c>
      <c r="H68" s="125">
        <v>0.23771990740740739</v>
      </c>
      <c r="I68" s="123">
        <v>27</v>
      </c>
      <c r="J68" s="125">
        <v>4.6875E-2</v>
      </c>
      <c r="K68" s="123">
        <v>29</v>
      </c>
      <c r="L68" s="126">
        <v>5.3182870370370373E-2</v>
      </c>
    </row>
    <row r="69" spans="1:12" x14ac:dyDescent="0.35">
      <c r="A69" s="23" t="s">
        <v>83</v>
      </c>
      <c r="B69" s="24" t="s">
        <v>7</v>
      </c>
      <c r="C69" s="69">
        <v>1</v>
      </c>
      <c r="D69" s="67">
        <f>SUM(G69,I69,K69)</f>
        <v>89</v>
      </c>
      <c r="E69" s="94">
        <f>SUM(H69,J69,L69)</f>
        <v>0.30854166666666671</v>
      </c>
      <c r="F69" s="79">
        <f>COUNT(G69, I69, K69)</f>
        <v>3</v>
      </c>
      <c r="G69" s="70">
        <v>30</v>
      </c>
      <c r="H69" s="80">
        <v>0.20674768518518519</v>
      </c>
      <c r="I69" s="69">
        <v>29</v>
      </c>
      <c r="J69" s="71">
        <v>4.5254629629629631E-2</v>
      </c>
      <c r="K69" s="69">
        <v>30</v>
      </c>
      <c r="L69" s="73">
        <v>5.6539351851851855E-2</v>
      </c>
    </row>
    <row r="70" spans="1:12" x14ac:dyDescent="0.35">
      <c r="A70" s="36" t="s">
        <v>102</v>
      </c>
      <c r="B70" s="37" t="s">
        <v>7</v>
      </c>
      <c r="C70" s="42">
        <v>2</v>
      </c>
      <c r="D70" s="30">
        <f>SUM(G70,I70,K70)</f>
        <v>30</v>
      </c>
      <c r="E70" s="51">
        <f>SUM(H70,J70,L70)</f>
        <v>3.0752314814814816E-2</v>
      </c>
      <c r="F70" s="52">
        <f>COUNT(G70, I70, K70)</f>
        <v>1</v>
      </c>
      <c r="G70" s="54"/>
      <c r="H70" s="43"/>
      <c r="I70" s="42">
        <v>30</v>
      </c>
      <c r="J70" s="43">
        <v>3.0752314814814816E-2</v>
      </c>
      <c r="K70" s="42"/>
      <c r="L70" s="44"/>
    </row>
    <row r="71" spans="1:12" x14ac:dyDescent="0.35">
      <c r="A71" s="36" t="s">
        <v>106</v>
      </c>
      <c r="B71" s="37" t="s">
        <v>107</v>
      </c>
      <c r="C71" s="42">
        <v>1</v>
      </c>
      <c r="D71" s="30">
        <f>SUM(G71,I71,K71)</f>
        <v>30</v>
      </c>
      <c r="E71" s="51">
        <f>SUM(H71,J71,L71)</f>
        <v>5.7650462962962966E-2</v>
      </c>
      <c r="F71" s="52">
        <f>COUNT(G71, I71, K71)</f>
        <v>1</v>
      </c>
      <c r="G71" s="54"/>
      <c r="H71" s="55"/>
      <c r="I71" s="42">
        <v>30</v>
      </c>
      <c r="J71" s="43">
        <v>5.7650462962962966E-2</v>
      </c>
      <c r="K71" s="42"/>
      <c r="L71" s="44"/>
    </row>
  </sheetData>
  <autoFilter ref="A3:L71" xr:uid="{8BEE02ED-1DB1-4E30-B754-808D4B908234}">
    <sortState xmlns:xlrd2="http://schemas.microsoft.com/office/spreadsheetml/2017/richdata2" ref="A4:L71">
      <sortCondition ref="B3:B71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ageMargins left="0.7" right="0.7" top="0.75" bottom="0.75" header="0.3" footer="0.3"/>
  <pageSetup paperSize="9" scale="55" fitToHeight="0" orientation="portrait" r:id="rId1"/>
  <customProperties>
    <customPr name="Ibp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336-6DFB-4D42-9082-BA3711DD1077}">
  <sheetPr>
    <pageSetUpPr fitToPage="1"/>
  </sheetPr>
  <dimension ref="A1:O55"/>
  <sheetViews>
    <sheetView topLeftCell="A38" workbookViewId="0">
      <selection activeCell="A54" sqref="A54"/>
    </sheetView>
  </sheetViews>
  <sheetFormatPr defaultRowHeight="14.5" x14ac:dyDescent="0.35"/>
  <cols>
    <col min="1" max="1" width="17.36328125" customWidth="1"/>
    <col min="2" max="2" width="11.6328125" customWidth="1"/>
    <col min="3" max="4" width="8.90625" style="1"/>
    <col min="5" max="5" width="9.54296875" style="1" customWidth="1"/>
    <col min="6" max="6" width="14.1796875" style="1" bestFit="1" customWidth="1"/>
    <col min="9" max="11" width="8.90625" style="2"/>
    <col min="12" max="12" width="9.08984375" style="2" bestFit="1" customWidth="1"/>
  </cols>
  <sheetData>
    <row r="1" spans="1:15" ht="15" customHeight="1" thickBot="1" x14ac:dyDescent="0.4">
      <c r="A1" s="166" t="s">
        <v>35</v>
      </c>
      <c r="B1" s="167"/>
      <c r="C1" s="167"/>
      <c r="D1" s="167"/>
      <c r="E1" s="167"/>
      <c r="F1" s="168"/>
      <c r="G1" s="178" t="s">
        <v>15</v>
      </c>
      <c r="H1" s="176"/>
      <c r="I1" s="176" t="s">
        <v>15</v>
      </c>
      <c r="J1" s="176"/>
      <c r="K1" s="176" t="s">
        <v>15</v>
      </c>
      <c r="L1" s="177"/>
    </row>
    <row r="2" spans="1:15" ht="35.4" customHeight="1" thickBot="1" x14ac:dyDescent="0.4">
      <c r="A2" s="169"/>
      <c r="B2" s="170"/>
      <c r="C2" s="170"/>
      <c r="D2" s="170"/>
      <c r="E2" s="170"/>
      <c r="F2" s="171"/>
      <c r="G2" s="172" t="s">
        <v>32</v>
      </c>
      <c r="H2" s="173"/>
      <c r="I2" s="174" t="s">
        <v>33</v>
      </c>
      <c r="J2" s="174"/>
      <c r="K2" s="174" t="s">
        <v>34</v>
      </c>
      <c r="L2" s="175"/>
    </row>
    <row r="3" spans="1:15" ht="32.75" customHeight="1" thickBot="1" x14ac:dyDescent="0.4">
      <c r="A3" s="3" t="s">
        <v>1</v>
      </c>
      <c r="B3" s="4" t="s">
        <v>3</v>
      </c>
      <c r="C3" s="5" t="s">
        <v>4</v>
      </c>
      <c r="D3" s="5" t="s">
        <v>2</v>
      </c>
      <c r="E3" s="5" t="s">
        <v>19</v>
      </c>
      <c r="F3" s="26" t="s">
        <v>26</v>
      </c>
      <c r="G3" s="25" t="s">
        <v>12</v>
      </c>
      <c r="H3" s="5" t="s">
        <v>13</v>
      </c>
      <c r="I3" s="5" t="s">
        <v>12</v>
      </c>
      <c r="J3" s="5" t="s">
        <v>13</v>
      </c>
      <c r="K3" s="5" t="s">
        <v>12</v>
      </c>
      <c r="L3" s="6" t="s">
        <v>13</v>
      </c>
    </row>
    <row r="4" spans="1:15" x14ac:dyDescent="0.35">
      <c r="A4" s="58" t="s">
        <v>93</v>
      </c>
      <c r="B4" s="59" t="s">
        <v>29</v>
      </c>
      <c r="C4" s="67">
        <v>1</v>
      </c>
      <c r="D4" s="67">
        <f>SUM(G4,I4,K4)</f>
        <v>90</v>
      </c>
      <c r="E4" s="78">
        <f>SUM(H4,J4,L4)</f>
        <v>0.32158564814814811</v>
      </c>
      <c r="F4" s="110">
        <f>COUNT(G4, I4, K4)</f>
        <v>3</v>
      </c>
      <c r="G4" s="67">
        <v>30</v>
      </c>
      <c r="H4" s="68">
        <v>0.19325231481481481</v>
      </c>
      <c r="I4" s="60">
        <v>30</v>
      </c>
      <c r="J4" s="66">
        <v>7.4502314814814813E-2</v>
      </c>
      <c r="K4" s="60">
        <v>30</v>
      </c>
      <c r="L4" s="75">
        <v>5.3831018518518521E-2</v>
      </c>
      <c r="N4" s="18"/>
      <c r="O4" t="s">
        <v>105</v>
      </c>
    </row>
    <row r="5" spans="1:15" s="207" customFormat="1" x14ac:dyDescent="0.35">
      <c r="A5" s="28" t="s">
        <v>98</v>
      </c>
      <c r="B5" s="29" t="s">
        <v>29</v>
      </c>
      <c r="C5" s="30">
        <v>2</v>
      </c>
      <c r="D5" s="38">
        <f>SUM(G5,I5,K5)</f>
        <v>58</v>
      </c>
      <c r="E5" s="39">
        <f>SUM(H5,J5,L5)</f>
        <v>0.35564814814814816</v>
      </c>
      <c r="F5" s="40">
        <f>COUNT(G5, I5, K5)</f>
        <v>2</v>
      </c>
      <c r="G5" s="30">
        <v>29</v>
      </c>
      <c r="H5" s="32">
        <v>0.27891203703703704</v>
      </c>
      <c r="I5" s="33">
        <v>29</v>
      </c>
      <c r="J5" s="34">
        <v>7.6736111111111116E-2</v>
      </c>
      <c r="K5" s="33"/>
      <c r="L5" s="35"/>
      <c r="N5" s="17"/>
      <c r="O5" t="s">
        <v>27</v>
      </c>
    </row>
    <row r="6" spans="1:15" x14ac:dyDescent="0.35">
      <c r="A6" s="58" t="s">
        <v>79</v>
      </c>
      <c r="B6" s="59" t="s">
        <v>8</v>
      </c>
      <c r="C6" s="63">
        <v>1</v>
      </c>
      <c r="D6" s="63">
        <f>SUM(G6,I6,K6)</f>
        <v>90</v>
      </c>
      <c r="E6" s="62">
        <f>SUM(H6,J6,L6)</f>
        <v>0.54126157407407405</v>
      </c>
      <c r="F6" s="109">
        <f>COUNT(G6, I6, K6)</f>
        <v>3</v>
      </c>
      <c r="G6" s="67">
        <v>30</v>
      </c>
      <c r="H6" s="68">
        <v>0.38688657407407406</v>
      </c>
      <c r="I6" s="69">
        <v>30</v>
      </c>
      <c r="J6" s="71">
        <v>8.6342592592592596E-2</v>
      </c>
      <c r="K6" s="69">
        <v>30</v>
      </c>
      <c r="L6" s="73">
        <v>6.8032407407407403E-2</v>
      </c>
    </row>
    <row r="7" spans="1:15" x14ac:dyDescent="0.35">
      <c r="A7" s="28" t="s">
        <v>131</v>
      </c>
      <c r="B7" s="29" t="s">
        <v>8</v>
      </c>
      <c r="C7" s="38">
        <v>2</v>
      </c>
      <c r="D7" s="38">
        <f>SUM(G7,I7,K7)</f>
        <v>58</v>
      </c>
      <c r="E7" s="39">
        <f>SUM(H7,J7,L7)</f>
        <v>0.48313657407407407</v>
      </c>
      <c r="F7" s="40">
        <f>COUNT(G7, I7, K7)</f>
        <v>2</v>
      </c>
      <c r="G7" s="30">
        <v>30</v>
      </c>
      <c r="H7" s="32">
        <v>0.38688657407407406</v>
      </c>
      <c r="I7" s="42">
        <v>28</v>
      </c>
      <c r="J7" s="43">
        <v>9.6250000000000002E-2</v>
      </c>
      <c r="K7" s="42"/>
      <c r="L7" s="44"/>
      <c r="N7" s="207"/>
    </row>
    <row r="8" spans="1:15" x14ac:dyDescent="0.35">
      <c r="A8" s="36" t="s">
        <v>94</v>
      </c>
      <c r="B8" s="37" t="s">
        <v>8</v>
      </c>
      <c r="C8" s="38">
        <v>2</v>
      </c>
      <c r="D8" s="38">
        <f>SUM(G8,I8,K8)</f>
        <v>58</v>
      </c>
      <c r="E8" s="39">
        <f>SUM(H8,J8,L8)</f>
        <v>0.16322916666666665</v>
      </c>
      <c r="F8" s="40">
        <f>COUNT(G8, I8, K8)</f>
        <v>2</v>
      </c>
      <c r="G8" s="38"/>
      <c r="H8" s="41"/>
      <c r="I8" s="42">
        <v>29</v>
      </c>
      <c r="J8" s="43">
        <v>9.3773148148148147E-2</v>
      </c>
      <c r="K8" s="42">
        <v>29</v>
      </c>
      <c r="L8" s="44">
        <v>6.9456018518518514E-2</v>
      </c>
    </row>
    <row r="9" spans="1:15" x14ac:dyDescent="0.35">
      <c r="A9" s="208" t="s">
        <v>47</v>
      </c>
      <c r="B9" s="197" t="s">
        <v>8</v>
      </c>
      <c r="C9" s="209">
        <v>4</v>
      </c>
      <c r="D9" s="38">
        <f>SUM(G9,I9,K9)</f>
        <v>29</v>
      </c>
      <c r="E9" s="39">
        <f>SUM(H9,J9,L9)</f>
        <v>5.8043981481481481E-2</v>
      </c>
      <c r="F9" s="40">
        <f>COUNT(G9, I9, K9)</f>
        <v>1</v>
      </c>
      <c r="G9" s="209"/>
      <c r="H9" s="210"/>
      <c r="I9" s="211"/>
      <c r="J9" s="212"/>
      <c r="K9" s="211">
        <v>29</v>
      </c>
      <c r="L9" s="213">
        <v>5.8043981481481481E-2</v>
      </c>
    </row>
    <row r="10" spans="1:15" x14ac:dyDescent="0.35">
      <c r="A10" s="23" t="s">
        <v>68</v>
      </c>
      <c r="B10" s="24" t="s">
        <v>9</v>
      </c>
      <c r="C10" s="63">
        <v>1</v>
      </c>
      <c r="D10" s="63">
        <f>SUM(G10,I10,K10)</f>
        <v>85</v>
      </c>
      <c r="E10" s="62">
        <f>SUM(H10,J10,L10)</f>
        <v>0.45515046296296291</v>
      </c>
      <c r="F10" s="109">
        <f>COUNT(G10, I10, K10)</f>
        <v>3</v>
      </c>
      <c r="G10" s="63">
        <v>30</v>
      </c>
      <c r="H10" s="72">
        <v>0.30585648148148148</v>
      </c>
      <c r="I10" s="69">
        <v>26</v>
      </c>
      <c r="J10" s="71">
        <v>9.4016203703703699E-2</v>
      </c>
      <c r="K10" s="69">
        <v>29</v>
      </c>
      <c r="L10" s="73">
        <v>5.527777777777778E-2</v>
      </c>
    </row>
    <row r="11" spans="1:15" x14ac:dyDescent="0.35">
      <c r="A11" s="121" t="s">
        <v>49</v>
      </c>
      <c r="B11" s="122" t="s">
        <v>9</v>
      </c>
      <c r="C11" s="214">
        <v>2</v>
      </c>
      <c r="D11" s="214">
        <f>SUM(G11,I11,K11)</f>
        <v>78</v>
      </c>
      <c r="E11" s="215">
        <f>SUM(H11,J11,L11)</f>
        <v>0.54435185185185186</v>
      </c>
      <c r="F11" s="216">
        <f>COUNT(G11, I11, K11)</f>
        <v>3</v>
      </c>
      <c r="G11" s="214">
        <v>27</v>
      </c>
      <c r="H11" s="217">
        <v>0.3792476851851852</v>
      </c>
      <c r="I11" s="123">
        <v>28</v>
      </c>
      <c r="J11" s="125">
        <v>8.3715277777777777E-2</v>
      </c>
      <c r="K11" s="123">
        <v>23</v>
      </c>
      <c r="L11" s="126">
        <v>8.1388888888888886E-2</v>
      </c>
    </row>
    <row r="12" spans="1:15" x14ac:dyDescent="0.35">
      <c r="A12" s="121" t="s">
        <v>53</v>
      </c>
      <c r="B12" s="122" t="s">
        <v>9</v>
      </c>
      <c r="C12" s="214">
        <v>3</v>
      </c>
      <c r="D12" s="214">
        <f>SUM(G12,I12,K12)</f>
        <v>78</v>
      </c>
      <c r="E12" s="215">
        <f>SUM(H12,J12,L12)</f>
        <v>0.57745370370370375</v>
      </c>
      <c r="F12" s="216">
        <f>COUNT(G12, I12, K12)</f>
        <v>3</v>
      </c>
      <c r="G12" s="214">
        <v>28</v>
      </c>
      <c r="H12" s="217">
        <v>0.37923611111111111</v>
      </c>
      <c r="I12" s="123">
        <v>24</v>
      </c>
      <c r="J12" s="125">
        <v>0.12361111111111112</v>
      </c>
      <c r="K12" s="123">
        <v>26</v>
      </c>
      <c r="L12" s="126">
        <v>7.4606481481481482E-2</v>
      </c>
    </row>
    <row r="13" spans="1:15" x14ac:dyDescent="0.35">
      <c r="A13" s="36" t="s">
        <v>88</v>
      </c>
      <c r="B13" s="37" t="s">
        <v>9</v>
      </c>
      <c r="C13" s="38">
        <v>4</v>
      </c>
      <c r="D13" s="38">
        <f>SUM(G13,I13,K13)</f>
        <v>60</v>
      </c>
      <c r="E13" s="39">
        <f>SUM(H13,J13,L13)</f>
        <v>0.11143518518518518</v>
      </c>
      <c r="F13" s="40">
        <f>COUNT(G13, I13, K13)</f>
        <v>2</v>
      </c>
      <c r="G13" s="38"/>
      <c r="H13" s="41"/>
      <c r="I13" s="42">
        <v>30</v>
      </c>
      <c r="J13" s="43">
        <v>6.7835648148148145E-2</v>
      </c>
      <c r="K13" s="42">
        <v>30</v>
      </c>
      <c r="L13" s="44">
        <v>4.3599537037037034E-2</v>
      </c>
    </row>
    <row r="14" spans="1:15" x14ac:dyDescent="0.35">
      <c r="A14" s="36" t="s">
        <v>129</v>
      </c>
      <c r="B14" s="37" t="s">
        <v>9</v>
      </c>
      <c r="C14" s="38">
        <v>5</v>
      </c>
      <c r="D14" s="38">
        <f>SUM(G14,I14,K14)</f>
        <v>57</v>
      </c>
      <c r="E14" s="39">
        <f>SUM(H14,J14,L14)</f>
        <v>0.43561342592592589</v>
      </c>
      <c r="F14" s="40">
        <f>COUNT(G14, I14, K14)</f>
        <v>2</v>
      </c>
      <c r="G14" s="38">
        <v>29</v>
      </c>
      <c r="H14" s="41">
        <v>0.37708333333333333</v>
      </c>
      <c r="I14" s="42"/>
      <c r="J14" s="43"/>
      <c r="K14" s="42">
        <v>28</v>
      </c>
      <c r="L14" s="44">
        <v>5.8530092592592592E-2</v>
      </c>
    </row>
    <row r="15" spans="1:15" x14ac:dyDescent="0.35">
      <c r="A15" s="36" t="s">
        <v>54</v>
      </c>
      <c r="B15" s="37" t="s">
        <v>9</v>
      </c>
      <c r="C15" s="38">
        <v>6</v>
      </c>
      <c r="D15" s="38">
        <f>SUM(G15,I15,K15)</f>
        <v>52</v>
      </c>
      <c r="E15" s="39">
        <f>SUM(H15,J15,L15)</f>
        <v>0.18736111111111109</v>
      </c>
      <c r="F15" s="40">
        <f>COUNT(G15, I15, K15)</f>
        <v>2</v>
      </c>
      <c r="G15" s="38"/>
      <c r="H15" s="41"/>
      <c r="I15" s="42">
        <v>25</v>
      </c>
      <c r="J15" s="43">
        <v>0.11980324074074074</v>
      </c>
      <c r="K15" s="42">
        <v>27</v>
      </c>
      <c r="L15" s="44">
        <v>6.7557870370370365E-2</v>
      </c>
    </row>
    <row r="16" spans="1:15" x14ac:dyDescent="0.35">
      <c r="A16" s="36" t="s">
        <v>52</v>
      </c>
      <c r="B16" s="37" t="s">
        <v>9</v>
      </c>
      <c r="C16" s="38">
        <v>7</v>
      </c>
      <c r="D16" s="38">
        <f>SUM(G16,I16,K16)</f>
        <v>51</v>
      </c>
      <c r="E16" s="39">
        <f>SUM(H16,J16,L16)</f>
        <v>0.16770833333333335</v>
      </c>
      <c r="F16" s="40">
        <f>COUNT(G16, I16, K16)</f>
        <v>2</v>
      </c>
      <c r="G16" s="38"/>
      <c r="H16" s="41"/>
      <c r="I16" s="42">
        <v>27</v>
      </c>
      <c r="J16" s="43">
        <v>8.7986111111111112E-2</v>
      </c>
      <c r="K16" s="42">
        <v>24</v>
      </c>
      <c r="L16" s="44">
        <v>7.9722222222222222E-2</v>
      </c>
    </row>
    <row r="17" spans="1:12" x14ac:dyDescent="0.35">
      <c r="A17" s="36" t="s">
        <v>125</v>
      </c>
      <c r="B17" s="37" t="s">
        <v>9</v>
      </c>
      <c r="C17" s="38">
        <v>8</v>
      </c>
      <c r="D17" s="38">
        <f>SUM(G17,I17,K17)</f>
        <v>48</v>
      </c>
      <c r="E17" s="39">
        <f>SUM(H17,J17,L17)</f>
        <v>0.6564699074074074</v>
      </c>
      <c r="F17" s="40">
        <f>COUNT(G17, I17, K17)</f>
        <v>2</v>
      </c>
      <c r="G17" s="38">
        <v>25</v>
      </c>
      <c r="H17" s="41">
        <v>0.49813657407407408</v>
      </c>
      <c r="I17" s="42">
        <v>23</v>
      </c>
      <c r="J17" s="43">
        <v>0.15833333333333333</v>
      </c>
      <c r="K17" s="42"/>
      <c r="L17" s="44"/>
    </row>
    <row r="18" spans="1:12" x14ac:dyDescent="0.35">
      <c r="A18" s="36" t="s">
        <v>134</v>
      </c>
      <c r="B18" s="37" t="s">
        <v>9</v>
      </c>
      <c r="C18" s="38">
        <v>9</v>
      </c>
      <c r="D18" s="38">
        <f>SUM(G18,I18,K18)</f>
        <v>29</v>
      </c>
      <c r="E18" s="39">
        <f>SUM(H18,J18,L18)</f>
        <v>8.0914351851851848E-2</v>
      </c>
      <c r="F18" s="40">
        <f>COUNT(G18, I18, K18)</f>
        <v>1</v>
      </c>
      <c r="G18" s="38"/>
      <c r="H18" s="41"/>
      <c r="I18" s="42">
        <v>29</v>
      </c>
      <c r="J18" s="43">
        <v>8.0914351851851848E-2</v>
      </c>
      <c r="K18" s="42"/>
      <c r="L18" s="44"/>
    </row>
    <row r="19" spans="1:12" x14ac:dyDescent="0.35">
      <c r="A19" s="36" t="s">
        <v>50</v>
      </c>
      <c r="B19" s="37" t="s">
        <v>9</v>
      </c>
      <c r="C19" s="38">
        <v>10</v>
      </c>
      <c r="D19" s="38">
        <f>SUM(G19,I19,K19)</f>
        <v>26</v>
      </c>
      <c r="E19" s="39">
        <f>SUM(H19,J19,L19)</f>
        <v>7.4606481481481482E-2</v>
      </c>
      <c r="F19" s="40">
        <f>COUNT(G19, I19, K19)</f>
        <v>1</v>
      </c>
      <c r="G19" s="38"/>
      <c r="H19" s="41"/>
      <c r="I19" s="42"/>
      <c r="J19" s="43"/>
      <c r="K19" s="42">
        <v>26</v>
      </c>
      <c r="L19" s="44">
        <v>7.4606481481481482E-2</v>
      </c>
    </row>
    <row r="20" spans="1:12" x14ac:dyDescent="0.35">
      <c r="A20" s="36" t="s">
        <v>96</v>
      </c>
      <c r="B20" s="37" t="s">
        <v>9</v>
      </c>
      <c r="C20" s="38">
        <v>10</v>
      </c>
      <c r="D20" s="38">
        <f>SUM(G20,I20,K20)</f>
        <v>26</v>
      </c>
      <c r="E20" s="39">
        <f>SUM(H20,J20,L20)</f>
        <v>0.38037037037037036</v>
      </c>
      <c r="F20" s="40">
        <f>COUNT(G20, I20, K20)</f>
        <v>1</v>
      </c>
      <c r="G20" s="38">
        <v>26</v>
      </c>
      <c r="H20" s="41">
        <v>0.38037037037037036</v>
      </c>
      <c r="I20" s="42"/>
      <c r="J20" s="43"/>
      <c r="K20" s="42"/>
      <c r="L20" s="44"/>
    </row>
    <row r="21" spans="1:12" x14ac:dyDescent="0.35">
      <c r="A21" s="23" t="s">
        <v>113</v>
      </c>
      <c r="B21" s="24" t="s">
        <v>10</v>
      </c>
      <c r="C21" s="63">
        <v>1</v>
      </c>
      <c r="D21" s="63">
        <f>SUM(G21,I21,K21)</f>
        <v>89</v>
      </c>
      <c r="E21" s="62">
        <f>SUM(H21,J21,L21)</f>
        <v>0.44365740740740739</v>
      </c>
      <c r="F21" s="109">
        <f>COUNT(G21, I21, K21)</f>
        <v>3</v>
      </c>
      <c r="G21" s="63">
        <v>30</v>
      </c>
      <c r="H21" s="72">
        <v>0.25993055555555555</v>
      </c>
      <c r="I21" s="69">
        <v>29</v>
      </c>
      <c r="J21" s="71">
        <v>0.11613425925925926</v>
      </c>
      <c r="K21" s="69">
        <v>30</v>
      </c>
      <c r="L21" s="73">
        <v>6.7592592592592593E-2</v>
      </c>
    </row>
    <row r="22" spans="1:12" x14ac:dyDescent="0.35">
      <c r="A22" s="36" t="s">
        <v>81</v>
      </c>
      <c r="B22" s="37" t="s">
        <v>10</v>
      </c>
      <c r="C22" s="38">
        <v>2</v>
      </c>
      <c r="D22" s="38">
        <f>SUM(G22,I22,K22)</f>
        <v>59</v>
      </c>
      <c r="E22" s="39">
        <f>SUM(H22,J22,L22)</f>
        <v>0.48314814814814816</v>
      </c>
      <c r="F22" s="40">
        <f>COUNT(G22, I22, K22)</f>
        <v>2</v>
      </c>
      <c r="G22" s="38">
        <v>29</v>
      </c>
      <c r="H22" s="41">
        <v>0.38692129629629629</v>
      </c>
      <c r="I22" s="42">
        <v>30</v>
      </c>
      <c r="J22" s="43">
        <v>9.6226851851851855E-2</v>
      </c>
      <c r="K22" s="42"/>
      <c r="L22" s="45"/>
    </row>
    <row r="23" spans="1:12" x14ac:dyDescent="0.35">
      <c r="A23" s="36" t="s">
        <v>117</v>
      </c>
      <c r="B23" s="37" t="s">
        <v>11</v>
      </c>
      <c r="C23" s="38">
        <v>1</v>
      </c>
      <c r="D23" s="38">
        <f>SUM(G23,I23,K23)</f>
        <v>60</v>
      </c>
      <c r="E23" s="39">
        <f>SUM(H23,J23,L23)</f>
        <v>0.14706018518518518</v>
      </c>
      <c r="F23" s="40">
        <f>COUNT(G23, I23, K23)</f>
        <v>2</v>
      </c>
      <c r="G23" s="38"/>
      <c r="H23" s="41"/>
      <c r="I23" s="42">
        <v>30</v>
      </c>
      <c r="J23" s="43">
        <v>9.329861111111111E-2</v>
      </c>
      <c r="K23" s="42">
        <v>30</v>
      </c>
      <c r="L23" s="44">
        <v>5.3761574074074073E-2</v>
      </c>
    </row>
    <row r="24" spans="1:12" x14ac:dyDescent="0.35">
      <c r="A24" s="23" t="s">
        <v>59</v>
      </c>
      <c r="B24" s="24" t="s">
        <v>28</v>
      </c>
      <c r="C24" s="63">
        <v>1</v>
      </c>
      <c r="D24" s="63">
        <f>SUM(G24,I24,K24)</f>
        <v>88</v>
      </c>
      <c r="E24" s="62">
        <f>SUM(H24,J24,L24)</f>
        <v>0.30706018518518519</v>
      </c>
      <c r="F24" s="109">
        <f>COUNT(G24, I24, K24)</f>
        <v>3</v>
      </c>
      <c r="G24" s="63">
        <v>29</v>
      </c>
      <c r="H24" s="72">
        <v>0.19572916666666668</v>
      </c>
      <c r="I24" s="69">
        <v>30</v>
      </c>
      <c r="J24" s="71">
        <v>5.3009259259259256E-2</v>
      </c>
      <c r="K24" s="69">
        <v>29</v>
      </c>
      <c r="L24" s="73">
        <v>5.8321759259259261E-2</v>
      </c>
    </row>
    <row r="25" spans="1:12" x14ac:dyDescent="0.35">
      <c r="A25" s="36" t="s">
        <v>74</v>
      </c>
      <c r="B25" s="37" t="s">
        <v>28</v>
      </c>
      <c r="C25" s="38">
        <v>2</v>
      </c>
      <c r="D25" s="38">
        <f>SUM(G25,I25,K25)</f>
        <v>56</v>
      </c>
      <c r="E25" s="39">
        <f>SUM(H25,J25,L25)</f>
        <v>0.28296296296296297</v>
      </c>
      <c r="F25" s="40">
        <f>COUNT(G25, I25, K25)</f>
        <v>2</v>
      </c>
      <c r="G25" s="38">
        <v>27</v>
      </c>
      <c r="H25" s="41">
        <v>0.22349537037037037</v>
      </c>
      <c r="I25" s="42">
        <v>29</v>
      </c>
      <c r="J25" s="43">
        <v>5.9467592592592593E-2</v>
      </c>
      <c r="K25" s="42"/>
      <c r="L25" s="44"/>
    </row>
    <row r="26" spans="1:12" x14ac:dyDescent="0.35">
      <c r="A26" s="36" t="s">
        <v>72</v>
      </c>
      <c r="B26" s="37" t="s">
        <v>28</v>
      </c>
      <c r="C26" s="38">
        <v>3</v>
      </c>
      <c r="D26" s="38">
        <f>SUM(G26,I26,K26)</f>
        <v>54</v>
      </c>
      <c r="E26" s="39">
        <f>SUM(H26,J26,L26)</f>
        <v>0.34480324074074076</v>
      </c>
      <c r="F26" s="40">
        <f>COUNT(G26, I26, K26)</f>
        <v>2</v>
      </c>
      <c r="G26" s="38">
        <v>24</v>
      </c>
      <c r="H26" s="41">
        <v>0.29939814814814814</v>
      </c>
      <c r="I26" s="42"/>
      <c r="J26" s="43"/>
      <c r="K26" s="42">
        <v>30</v>
      </c>
      <c r="L26" s="44">
        <v>4.5405092592592594E-2</v>
      </c>
    </row>
    <row r="27" spans="1:12" x14ac:dyDescent="0.35">
      <c r="A27" s="36" t="s">
        <v>128</v>
      </c>
      <c r="B27" s="37" t="s">
        <v>28</v>
      </c>
      <c r="C27" s="38">
        <v>4</v>
      </c>
      <c r="D27" s="38">
        <f>SUM(G27,I27,K27)</f>
        <v>53</v>
      </c>
      <c r="E27" s="39">
        <f>SUM(H27,J27,L27)</f>
        <v>0.31630787037037039</v>
      </c>
      <c r="F27" s="40">
        <f>COUNT(G27, I27, K27)</f>
        <v>2</v>
      </c>
      <c r="G27" s="38">
        <v>26</v>
      </c>
      <c r="H27" s="41">
        <v>0.24700231481481483</v>
      </c>
      <c r="I27" s="42">
        <v>27</v>
      </c>
      <c r="J27" s="43">
        <v>6.9305555555555551E-2</v>
      </c>
      <c r="K27" s="42"/>
      <c r="L27" s="44"/>
    </row>
    <row r="28" spans="1:12" x14ac:dyDescent="0.35">
      <c r="A28" s="36" t="s">
        <v>112</v>
      </c>
      <c r="B28" s="37" t="s">
        <v>28</v>
      </c>
      <c r="C28" s="38">
        <v>5</v>
      </c>
      <c r="D28" s="38">
        <f>SUM(G28,I28,K28)</f>
        <v>53</v>
      </c>
      <c r="E28" s="39">
        <f>SUM(H28,J28,L28)</f>
        <v>0.33853009259259259</v>
      </c>
      <c r="F28" s="40">
        <f>COUNT(G28, I28, K28)</f>
        <v>2</v>
      </c>
      <c r="G28" s="38">
        <v>25</v>
      </c>
      <c r="H28" s="41">
        <v>0.27890046296296295</v>
      </c>
      <c r="I28" s="42">
        <v>28</v>
      </c>
      <c r="J28" s="43">
        <v>5.962962962962963E-2</v>
      </c>
      <c r="K28" s="42"/>
      <c r="L28" s="44"/>
    </row>
    <row r="29" spans="1:12" x14ac:dyDescent="0.35">
      <c r="A29" s="36" t="s">
        <v>87</v>
      </c>
      <c r="B29" s="37" t="s">
        <v>28</v>
      </c>
      <c r="C29" s="38">
        <v>6</v>
      </c>
      <c r="D29" s="38">
        <f>SUM(G29,I29,K29)</f>
        <v>30</v>
      </c>
      <c r="E29" s="39">
        <f>SUM(H29,J29,L29)</f>
        <v>0.17488425925925927</v>
      </c>
      <c r="F29" s="40">
        <f>COUNT(G29, I29, K29)</f>
        <v>1</v>
      </c>
      <c r="G29" s="38">
        <v>30</v>
      </c>
      <c r="H29" s="41">
        <v>0.17488425925925927</v>
      </c>
      <c r="I29" s="42"/>
      <c r="J29" s="43"/>
      <c r="K29" s="42"/>
      <c r="L29" s="44"/>
    </row>
    <row r="30" spans="1:12" x14ac:dyDescent="0.35">
      <c r="A30" s="36" t="s">
        <v>116</v>
      </c>
      <c r="B30" s="37" t="s">
        <v>28</v>
      </c>
      <c r="C30" s="38">
        <v>7</v>
      </c>
      <c r="D30" s="38">
        <f>SUM(G30,I30,K30)</f>
        <v>28</v>
      </c>
      <c r="E30" s="39">
        <f>SUM(H30,J30,L30)</f>
        <v>0.19829861111111111</v>
      </c>
      <c r="F30" s="40">
        <f>COUNT(G30, I30, K30)</f>
        <v>1</v>
      </c>
      <c r="G30" s="38">
        <v>28</v>
      </c>
      <c r="H30" s="41">
        <v>0.19829861111111111</v>
      </c>
      <c r="I30" s="42"/>
      <c r="J30" s="43"/>
      <c r="K30" s="42"/>
      <c r="L30" s="44"/>
    </row>
    <row r="31" spans="1:12" x14ac:dyDescent="0.35">
      <c r="A31" s="23" t="s">
        <v>45</v>
      </c>
      <c r="B31" s="24" t="s">
        <v>5</v>
      </c>
      <c r="C31" s="63">
        <v>1</v>
      </c>
      <c r="D31" s="63">
        <f>SUM(G31,I31,K31)</f>
        <v>89</v>
      </c>
      <c r="E31" s="62">
        <f>SUM(H31,J31,L31)</f>
        <v>0.27686342592592594</v>
      </c>
      <c r="F31" s="109">
        <f>COUNT(G31, I31, K31)</f>
        <v>3</v>
      </c>
      <c r="G31" s="63">
        <v>30</v>
      </c>
      <c r="H31" s="72">
        <v>0.18333333333333332</v>
      </c>
      <c r="I31" s="69">
        <v>29</v>
      </c>
      <c r="J31" s="71">
        <v>5.7314814814814811E-2</v>
      </c>
      <c r="K31" s="69">
        <v>30</v>
      </c>
      <c r="L31" s="73">
        <v>3.6215277777777777E-2</v>
      </c>
    </row>
    <row r="32" spans="1:12" x14ac:dyDescent="0.35">
      <c r="A32" s="121" t="s">
        <v>89</v>
      </c>
      <c r="B32" s="122" t="s">
        <v>5</v>
      </c>
      <c r="C32" s="214">
        <v>2</v>
      </c>
      <c r="D32" s="214">
        <f>SUM(G32,I32,K32)</f>
        <v>85</v>
      </c>
      <c r="E32" s="215">
        <f>SUM(H32,J32,L32)</f>
        <v>0.2903587962962963</v>
      </c>
      <c r="F32" s="216">
        <f>COUNT(G32, I32, K32)</f>
        <v>3</v>
      </c>
      <c r="G32" s="214">
        <v>27</v>
      </c>
      <c r="H32" s="217">
        <v>0.19667824074074075</v>
      </c>
      <c r="I32" s="123">
        <v>30</v>
      </c>
      <c r="J32" s="125">
        <v>5.5543981481481479E-2</v>
      </c>
      <c r="K32" s="123">
        <v>28</v>
      </c>
      <c r="L32" s="126">
        <v>3.8136574074074073E-2</v>
      </c>
    </row>
    <row r="33" spans="1:12" x14ac:dyDescent="0.35">
      <c r="A33" s="121" t="s">
        <v>90</v>
      </c>
      <c r="B33" s="122" t="s">
        <v>5</v>
      </c>
      <c r="C33" s="214">
        <v>3</v>
      </c>
      <c r="D33" s="214">
        <f>SUM(G33,I33,K33)</f>
        <v>84</v>
      </c>
      <c r="E33" s="215">
        <f>SUM(H33,J33,L33)</f>
        <v>0.28259259259259262</v>
      </c>
      <c r="F33" s="216">
        <f>COUNT(G33, I33, K33)</f>
        <v>3</v>
      </c>
      <c r="G33" s="214">
        <v>29</v>
      </c>
      <c r="H33" s="217">
        <v>0.18481481481481482</v>
      </c>
      <c r="I33" s="123">
        <v>28</v>
      </c>
      <c r="J33" s="125">
        <v>5.8865740740740739E-2</v>
      </c>
      <c r="K33" s="123">
        <v>27</v>
      </c>
      <c r="L33" s="126">
        <v>3.8912037037037037E-2</v>
      </c>
    </row>
    <row r="34" spans="1:12" x14ac:dyDescent="0.35">
      <c r="A34" s="121" t="s">
        <v>58</v>
      </c>
      <c r="B34" s="122" t="s">
        <v>5</v>
      </c>
      <c r="C34" s="214">
        <v>4</v>
      </c>
      <c r="D34" s="214">
        <f>SUM(G34,I34,K34)</f>
        <v>84</v>
      </c>
      <c r="E34" s="215">
        <f>SUM(H34,J34,L34)</f>
        <v>0.2948958333333333</v>
      </c>
      <c r="F34" s="216">
        <f>COUNT(G34, I34, K34)</f>
        <v>3</v>
      </c>
      <c r="G34" s="214">
        <v>28</v>
      </c>
      <c r="H34" s="217">
        <v>0.19356481481481483</v>
      </c>
      <c r="I34" s="123">
        <v>27</v>
      </c>
      <c r="J34" s="125">
        <v>6.4143518518518516E-2</v>
      </c>
      <c r="K34" s="123">
        <v>29</v>
      </c>
      <c r="L34" s="126">
        <v>3.7187499999999998E-2</v>
      </c>
    </row>
    <row r="35" spans="1:12" x14ac:dyDescent="0.35">
      <c r="A35" s="121" t="s">
        <v>100</v>
      </c>
      <c r="B35" s="122" t="s">
        <v>5</v>
      </c>
      <c r="C35" s="214">
        <v>5</v>
      </c>
      <c r="D35" s="214">
        <f>SUM(G35,I35,K35)</f>
        <v>75</v>
      </c>
      <c r="E35" s="215">
        <f>SUM(H35,J35,L35)</f>
        <v>0.38891203703703703</v>
      </c>
      <c r="F35" s="216">
        <f>COUNT(G35, I35, K35)</f>
        <v>3</v>
      </c>
      <c r="G35" s="214">
        <v>26</v>
      </c>
      <c r="H35" s="217">
        <v>0.27048611111111109</v>
      </c>
      <c r="I35" s="123">
        <v>26</v>
      </c>
      <c r="J35" s="125">
        <v>6.5451388888888892E-2</v>
      </c>
      <c r="K35" s="123">
        <v>23</v>
      </c>
      <c r="L35" s="126">
        <v>5.2974537037037035E-2</v>
      </c>
    </row>
    <row r="36" spans="1:12" x14ac:dyDescent="0.35">
      <c r="A36" s="121" t="s">
        <v>101</v>
      </c>
      <c r="B36" s="122" t="s">
        <v>5</v>
      </c>
      <c r="C36" s="214">
        <v>6</v>
      </c>
      <c r="D36" s="214">
        <f>SUM(G36,I36,K36)</f>
        <v>72</v>
      </c>
      <c r="E36" s="215">
        <f>SUM(H36,J36,L36)</f>
        <v>0.44321759259259258</v>
      </c>
      <c r="F36" s="216">
        <f>COUNT(G36, I36, K36)</f>
        <v>3</v>
      </c>
      <c r="G36" s="214">
        <v>25</v>
      </c>
      <c r="H36" s="217">
        <v>0.30458333333333332</v>
      </c>
      <c r="I36" s="123">
        <v>21</v>
      </c>
      <c r="J36" s="125">
        <v>9.3773148148148147E-2</v>
      </c>
      <c r="K36" s="123">
        <v>26</v>
      </c>
      <c r="L36" s="126">
        <v>4.4861111111111109E-2</v>
      </c>
    </row>
    <row r="37" spans="1:12" x14ac:dyDescent="0.35">
      <c r="A37" s="121" t="s">
        <v>60</v>
      </c>
      <c r="B37" s="122" t="s">
        <v>5</v>
      </c>
      <c r="C37" s="214">
        <v>7</v>
      </c>
      <c r="D37" s="214">
        <f>SUM(G37,I37,K37)</f>
        <v>68</v>
      </c>
      <c r="E37" s="215">
        <f>SUM(H37,J37,L37)</f>
        <v>0.48489583333333336</v>
      </c>
      <c r="F37" s="216">
        <f>COUNT(G37, I37, K37)</f>
        <v>3</v>
      </c>
      <c r="G37" s="214">
        <v>23</v>
      </c>
      <c r="H37" s="217">
        <v>0.32800925925925928</v>
      </c>
      <c r="I37" s="123">
        <v>23</v>
      </c>
      <c r="J37" s="125">
        <v>7.2743055555555561E-2</v>
      </c>
      <c r="K37" s="123">
        <v>22</v>
      </c>
      <c r="L37" s="126">
        <v>8.414351851851852E-2</v>
      </c>
    </row>
    <row r="38" spans="1:12" x14ac:dyDescent="0.35">
      <c r="A38" s="36" t="s">
        <v>118</v>
      </c>
      <c r="B38" s="37" t="s">
        <v>5</v>
      </c>
      <c r="C38" s="38">
        <v>8</v>
      </c>
      <c r="D38" s="38">
        <f>SUM(G38,I38,K38)</f>
        <v>48</v>
      </c>
      <c r="E38" s="39">
        <f>SUM(H38,J38,L38)</f>
        <v>0.1194212962962963</v>
      </c>
      <c r="F38" s="40">
        <f>COUNT(G38, I38, K38)</f>
        <v>2</v>
      </c>
      <c r="G38" s="38"/>
      <c r="H38" s="41"/>
      <c r="I38" s="42">
        <v>24</v>
      </c>
      <c r="J38" s="43">
        <v>7.104166666666667E-2</v>
      </c>
      <c r="K38" s="42">
        <v>24</v>
      </c>
      <c r="L38" s="44">
        <v>4.8379629629629627E-2</v>
      </c>
    </row>
    <row r="39" spans="1:12" x14ac:dyDescent="0.35">
      <c r="A39" s="36" t="s">
        <v>135</v>
      </c>
      <c r="B39" s="37" t="s">
        <v>5</v>
      </c>
      <c r="C39" s="38">
        <v>9</v>
      </c>
      <c r="D39" s="38">
        <f>SUM(G39,I39,K39)</f>
        <v>47</v>
      </c>
      <c r="E39" s="39">
        <f>SUM(H39,J39,L39)</f>
        <v>0.1391087962962963</v>
      </c>
      <c r="F39" s="40">
        <f>COUNT(G39, I39, K39)</f>
        <v>2</v>
      </c>
      <c r="G39" s="38"/>
      <c r="H39" s="41"/>
      <c r="I39" s="42">
        <v>22</v>
      </c>
      <c r="J39" s="43">
        <v>9.3703703703703706E-2</v>
      </c>
      <c r="K39" s="42">
        <v>25</v>
      </c>
      <c r="L39" s="44">
        <v>4.5405092592592594E-2</v>
      </c>
    </row>
    <row r="40" spans="1:12" x14ac:dyDescent="0.35">
      <c r="A40" s="36" t="s">
        <v>115</v>
      </c>
      <c r="B40" s="37" t="s">
        <v>5</v>
      </c>
      <c r="C40" s="38">
        <v>10</v>
      </c>
      <c r="D40" s="38">
        <f>SUM(G40,I40,K40)</f>
        <v>25</v>
      </c>
      <c r="E40" s="39">
        <f>SUM(H40,J40,L40)</f>
        <v>6.9074074074074079E-2</v>
      </c>
      <c r="F40" s="40">
        <f>COUNT(G40, I40, K40)</f>
        <v>1</v>
      </c>
      <c r="G40" s="38"/>
      <c r="H40" s="41"/>
      <c r="I40" s="42">
        <v>25</v>
      </c>
      <c r="J40" s="43">
        <v>6.9074074074074079E-2</v>
      </c>
      <c r="K40" s="42"/>
      <c r="L40" s="44"/>
    </row>
    <row r="41" spans="1:12" x14ac:dyDescent="0.35">
      <c r="A41" s="36" t="s">
        <v>61</v>
      </c>
      <c r="B41" s="37" t="s">
        <v>5</v>
      </c>
      <c r="C41" s="38">
        <v>11</v>
      </c>
      <c r="D41" s="38">
        <f>SUM(G41,I41,K41)</f>
        <v>24</v>
      </c>
      <c r="E41" s="39">
        <f>SUM(H41,J41,L41)</f>
        <v>0.31416666666666665</v>
      </c>
      <c r="F41" s="40">
        <f>COUNT(G41, I41, K41)</f>
        <v>1</v>
      </c>
      <c r="G41" s="38">
        <v>24</v>
      </c>
      <c r="H41" s="41">
        <v>0.31416666666666665</v>
      </c>
      <c r="I41" s="42"/>
      <c r="J41" s="43"/>
      <c r="K41" s="42"/>
      <c r="L41" s="44"/>
    </row>
    <row r="42" spans="1:12" x14ac:dyDescent="0.35">
      <c r="A42" s="23" t="s">
        <v>51</v>
      </c>
      <c r="B42" s="24" t="s">
        <v>0</v>
      </c>
      <c r="C42" s="63">
        <v>1</v>
      </c>
      <c r="D42" s="63">
        <f>SUM(G42,I42,K42)</f>
        <v>90</v>
      </c>
      <c r="E42" s="62">
        <f>SUM(H42,J42,L42)</f>
        <v>0.26913194444444444</v>
      </c>
      <c r="F42" s="109">
        <f>COUNT(G42, I42, K42)</f>
        <v>3</v>
      </c>
      <c r="G42" s="63">
        <v>30</v>
      </c>
      <c r="H42" s="72">
        <v>0.17984953703703704</v>
      </c>
      <c r="I42" s="69">
        <v>30</v>
      </c>
      <c r="J42" s="71">
        <v>4.9583333333333333E-2</v>
      </c>
      <c r="K42" s="69">
        <v>30</v>
      </c>
      <c r="L42" s="73">
        <v>3.9699074074074074E-2</v>
      </c>
    </row>
    <row r="43" spans="1:12" x14ac:dyDescent="0.35">
      <c r="A43" s="121" t="s">
        <v>69</v>
      </c>
      <c r="B43" s="122" t="s">
        <v>0</v>
      </c>
      <c r="C43" s="214">
        <v>2</v>
      </c>
      <c r="D43" s="214">
        <f>SUM(G43,I43,K43)</f>
        <v>85</v>
      </c>
      <c r="E43" s="215">
        <f>SUM(H43,J43,L43)</f>
        <v>0.4468287037037037</v>
      </c>
      <c r="F43" s="216">
        <f>COUNT(G43, I43, K43)</f>
        <v>3</v>
      </c>
      <c r="G43" s="214">
        <v>27</v>
      </c>
      <c r="H43" s="217">
        <v>0.32663194444444443</v>
      </c>
      <c r="I43" s="123">
        <v>29</v>
      </c>
      <c r="J43" s="125">
        <v>6.8287037037037035E-2</v>
      </c>
      <c r="K43" s="123">
        <v>29</v>
      </c>
      <c r="L43" s="126">
        <v>5.1909722222222225E-2</v>
      </c>
    </row>
    <row r="44" spans="1:12" x14ac:dyDescent="0.35">
      <c r="A44" s="36" t="s">
        <v>91</v>
      </c>
      <c r="B44" s="37" t="s">
        <v>0</v>
      </c>
      <c r="C44" s="38">
        <v>3</v>
      </c>
      <c r="D44" s="38">
        <f>SUM(G44,I44,K44)</f>
        <v>56</v>
      </c>
      <c r="E44" s="39">
        <f>SUM(H44,J44,L44)</f>
        <v>0.15096064814814814</v>
      </c>
      <c r="F44" s="40">
        <f>COUNT(G44, I44, K44)</f>
        <v>2</v>
      </c>
      <c r="G44" s="38"/>
      <c r="H44" s="41"/>
      <c r="I44" s="42">
        <v>28</v>
      </c>
      <c r="J44" s="43">
        <v>9.329861111111111E-2</v>
      </c>
      <c r="K44" s="42">
        <v>28</v>
      </c>
      <c r="L44" s="44">
        <v>5.7662037037037039E-2</v>
      </c>
    </row>
    <row r="45" spans="1:12" x14ac:dyDescent="0.35">
      <c r="A45" s="36" t="s">
        <v>126</v>
      </c>
      <c r="B45" s="37" t="s">
        <v>0</v>
      </c>
      <c r="C45" s="38">
        <v>4</v>
      </c>
      <c r="D45" s="38">
        <f>SUM(G45,I45,K45)</f>
        <v>52</v>
      </c>
      <c r="E45" s="39">
        <f>SUM(H45,J45,L45)</f>
        <v>0.65638888888888891</v>
      </c>
      <c r="F45" s="40">
        <f>COUNT(G45, I45, K45)</f>
        <v>2</v>
      </c>
      <c r="G45" s="38">
        <v>25</v>
      </c>
      <c r="H45" s="41">
        <v>0.49813657407407408</v>
      </c>
      <c r="I45" s="42">
        <v>27</v>
      </c>
      <c r="J45" s="43">
        <v>0.1582523148148148</v>
      </c>
      <c r="K45" s="42"/>
      <c r="L45" s="44"/>
    </row>
    <row r="46" spans="1:12" x14ac:dyDescent="0.35">
      <c r="A46" s="36" t="s">
        <v>84</v>
      </c>
      <c r="B46" s="37" t="s">
        <v>0</v>
      </c>
      <c r="C46" s="38">
        <v>5</v>
      </c>
      <c r="D46" s="38">
        <f>SUM(G46,I46,K46)</f>
        <v>29</v>
      </c>
      <c r="E46" s="39">
        <f>SUM(H46,J46,L46)</f>
        <v>0.24930555555555556</v>
      </c>
      <c r="F46" s="40">
        <f>COUNT(G46, I46, K46)</f>
        <v>1</v>
      </c>
      <c r="G46" s="38">
        <v>29</v>
      </c>
      <c r="H46" s="41">
        <v>0.24930555555555556</v>
      </c>
      <c r="I46" s="42"/>
      <c r="J46" s="43"/>
      <c r="K46" s="42"/>
      <c r="L46" s="44"/>
    </row>
    <row r="47" spans="1:12" x14ac:dyDescent="0.35">
      <c r="A47" s="36" t="s">
        <v>57</v>
      </c>
      <c r="B47" s="37" t="s">
        <v>0</v>
      </c>
      <c r="C47" s="38">
        <v>6</v>
      </c>
      <c r="D47" s="38">
        <f>SUM(G47,I47,K47)</f>
        <v>28</v>
      </c>
      <c r="E47" s="39">
        <f>SUM(H47,J47,L47)</f>
        <v>0.31385416666666666</v>
      </c>
      <c r="F47" s="40">
        <f>COUNT(G47, I47, K47)</f>
        <v>1</v>
      </c>
      <c r="G47" s="38">
        <v>28</v>
      </c>
      <c r="H47" s="41">
        <v>0.31385416666666666</v>
      </c>
      <c r="I47" s="42"/>
      <c r="J47" s="43"/>
      <c r="K47" s="42"/>
      <c r="L47" s="44"/>
    </row>
    <row r="48" spans="1:12" x14ac:dyDescent="0.35">
      <c r="A48" s="36" t="s">
        <v>130</v>
      </c>
      <c r="B48" s="37" t="s">
        <v>0</v>
      </c>
      <c r="C48" s="38">
        <v>7</v>
      </c>
      <c r="D48" s="38">
        <f>SUM(G48,I48,K48)</f>
        <v>26</v>
      </c>
      <c r="E48" s="39">
        <f>SUM(H48,J48,L48)</f>
        <v>0.38037037037037036</v>
      </c>
      <c r="F48" s="40">
        <f>COUNT(G48, I48, K48)</f>
        <v>1</v>
      </c>
      <c r="G48" s="38">
        <v>26</v>
      </c>
      <c r="H48" s="41">
        <v>0.38037037037037036</v>
      </c>
      <c r="I48" s="42"/>
      <c r="J48" s="43"/>
      <c r="K48" s="42"/>
      <c r="L48" s="44"/>
    </row>
    <row r="49" spans="1:12" x14ac:dyDescent="0.35">
      <c r="A49" s="23" t="s">
        <v>78</v>
      </c>
      <c r="B49" s="24" t="s">
        <v>6</v>
      </c>
      <c r="C49" s="63">
        <v>1</v>
      </c>
      <c r="D49" s="63">
        <f>SUM(G49,I49,K49)</f>
        <v>90</v>
      </c>
      <c r="E49" s="62">
        <f>SUM(H49,J49,L49)</f>
        <v>0.37226851851851855</v>
      </c>
      <c r="F49" s="109">
        <f>COUNT(G49, I49, K49)</f>
        <v>3</v>
      </c>
      <c r="G49" s="63">
        <v>30</v>
      </c>
      <c r="H49" s="72">
        <v>0.25990740740740742</v>
      </c>
      <c r="I49" s="69">
        <v>30</v>
      </c>
      <c r="J49" s="71">
        <v>6.3993055555555553E-2</v>
      </c>
      <c r="K49" s="69">
        <v>30</v>
      </c>
      <c r="L49" s="73">
        <v>4.8368055555555553E-2</v>
      </c>
    </row>
    <row r="50" spans="1:12" x14ac:dyDescent="0.35">
      <c r="A50" s="121" t="s">
        <v>63</v>
      </c>
      <c r="B50" s="122" t="s">
        <v>6</v>
      </c>
      <c r="C50" s="214">
        <v>2</v>
      </c>
      <c r="D50" s="214">
        <f>SUM(G50,I50,K50)</f>
        <v>85</v>
      </c>
      <c r="E50" s="215">
        <f>SUM(H50,J50,L50)</f>
        <v>0.46519675925925924</v>
      </c>
      <c r="F50" s="216">
        <f>COUNT(G50, I50, K50)</f>
        <v>3</v>
      </c>
      <c r="G50" s="214">
        <v>28</v>
      </c>
      <c r="H50" s="217">
        <v>0.33608796296296295</v>
      </c>
      <c r="I50" s="123">
        <v>28</v>
      </c>
      <c r="J50" s="125">
        <v>7.3749999999999996E-2</v>
      </c>
      <c r="K50" s="123">
        <v>29</v>
      </c>
      <c r="L50" s="126">
        <v>5.5358796296296295E-2</v>
      </c>
    </row>
    <row r="51" spans="1:12" x14ac:dyDescent="0.35">
      <c r="A51" s="36" t="s">
        <v>55</v>
      </c>
      <c r="B51" s="37" t="s">
        <v>6</v>
      </c>
      <c r="C51" s="38">
        <v>3</v>
      </c>
      <c r="D51" s="38">
        <f>SUM(G51,I51,K51)</f>
        <v>56</v>
      </c>
      <c r="E51" s="39">
        <f>SUM(H51,J51,L51)</f>
        <v>0.41460648148148149</v>
      </c>
      <c r="F51" s="40">
        <f>COUNT(G51, I51, K51)</f>
        <v>2</v>
      </c>
      <c r="G51" s="38">
        <v>29</v>
      </c>
      <c r="H51" s="41">
        <v>0.32322916666666668</v>
      </c>
      <c r="I51" s="42">
        <v>27</v>
      </c>
      <c r="J51" s="43">
        <v>9.1377314814814814E-2</v>
      </c>
      <c r="K51" s="42"/>
      <c r="L51" s="44"/>
    </row>
    <row r="52" spans="1:12" x14ac:dyDescent="0.35">
      <c r="A52" s="36" t="s">
        <v>114</v>
      </c>
      <c r="B52" s="37" t="s">
        <v>6</v>
      </c>
      <c r="C52" s="38">
        <v>4</v>
      </c>
      <c r="D52" s="38">
        <f>SUM(G52,I52,K52)</f>
        <v>56</v>
      </c>
      <c r="E52" s="39">
        <f>SUM(H52,J52,L52)</f>
        <v>0.44188657407407411</v>
      </c>
      <c r="F52" s="40">
        <f>COUNT(G52, I52, K52)</f>
        <v>2</v>
      </c>
      <c r="G52" s="38">
        <v>27</v>
      </c>
      <c r="H52" s="41">
        <v>0.37384259259259262</v>
      </c>
      <c r="I52" s="42">
        <v>29</v>
      </c>
      <c r="J52" s="43">
        <v>6.8043981481481483E-2</v>
      </c>
      <c r="K52" s="42"/>
      <c r="L52" s="45"/>
    </row>
    <row r="53" spans="1:12" x14ac:dyDescent="0.35">
      <c r="A53" s="36" t="s">
        <v>133</v>
      </c>
      <c r="B53" s="37" t="s">
        <v>6</v>
      </c>
      <c r="C53" s="38">
        <v>5</v>
      </c>
      <c r="D53" s="38">
        <f>SUM(G53,I53,K53)</f>
        <v>54</v>
      </c>
      <c r="E53" s="39">
        <f>SUM(H53,J53,L53)</f>
        <v>0.16435185185185186</v>
      </c>
      <c r="F53" s="40">
        <f>COUNT(G53, I53, K53)</f>
        <v>2</v>
      </c>
      <c r="G53" s="38"/>
      <c r="H53" s="41"/>
      <c r="I53" s="42">
        <v>26</v>
      </c>
      <c r="J53" s="43">
        <v>9.993055555555555E-2</v>
      </c>
      <c r="K53" s="42">
        <v>28</v>
      </c>
      <c r="L53" s="44">
        <v>6.4421296296296296E-2</v>
      </c>
    </row>
    <row r="54" spans="1:12" x14ac:dyDescent="0.35">
      <c r="A54" s="23" t="s">
        <v>83</v>
      </c>
      <c r="B54" s="24" t="s">
        <v>7</v>
      </c>
      <c r="C54" s="63">
        <v>1</v>
      </c>
      <c r="D54" s="63">
        <f>SUM(G54,I54,K54)</f>
        <v>90</v>
      </c>
      <c r="E54" s="62">
        <f>SUM(H54,J54,L54)</f>
        <v>0.51408564814814817</v>
      </c>
      <c r="F54" s="109">
        <f>COUNT(G54, I54, K54)</f>
        <v>3</v>
      </c>
      <c r="G54" s="63">
        <v>30</v>
      </c>
      <c r="H54" s="72">
        <v>0.37731481481481483</v>
      </c>
      <c r="I54" s="69">
        <v>30</v>
      </c>
      <c r="J54" s="71">
        <v>6.9178240740740735E-2</v>
      </c>
      <c r="K54" s="69">
        <v>30</v>
      </c>
      <c r="L54" s="73">
        <v>6.7592592592592593E-2</v>
      </c>
    </row>
    <row r="55" spans="1:12" x14ac:dyDescent="0.35">
      <c r="A55" s="36" t="s">
        <v>106</v>
      </c>
      <c r="B55" s="37" t="s">
        <v>107</v>
      </c>
      <c r="C55" s="38">
        <v>1</v>
      </c>
      <c r="D55" s="38">
        <f>SUM(G55,I55,K55)</f>
        <v>30</v>
      </c>
      <c r="E55" s="39">
        <f>SUM(H55,J55,L55)</f>
        <v>0.12105324074074074</v>
      </c>
      <c r="F55" s="40">
        <f>COUNT(G55, I55, K55)</f>
        <v>1</v>
      </c>
      <c r="G55" s="38"/>
      <c r="H55" s="41"/>
      <c r="I55" s="42"/>
      <c r="J55" s="43"/>
      <c r="K55" s="42">
        <v>30</v>
      </c>
      <c r="L55" s="44">
        <v>0.12105324074074074</v>
      </c>
    </row>
  </sheetData>
  <autoFilter ref="A3:L55" xr:uid="{5A679933-B72E-422A-8E6C-7978AEEC46C1}">
    <sortState xmlns:xlrd2="http://schemas.microsoft.com/office/spreadsheetml/2017/richdata2" ref="A4:L55">
      <sortCondition ref="B3:B55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honeticPr fontId="2" type="noConversion"/>
  <pageMargins left="0.7" right="0.7" top="0.75" bottom="0.75" header="0.3" footer="0.3"/>
  <pageSetup paperSize="9" scale="55" fitToHeight="0" orientation="portrait" r:id="rId1"/>
  <customProperties>
    <customPr name="Ibp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5AF8-F059-4181-BDCA-9F173D227965}">
  <dimension ref="A1:G16"/>
  <sheetViews>
    <sheetView zoomScale="120" zoomScaleNormal="120" workbookViewId="0">
      <selection activeCell="H12" sqref="H12"/>
    </sheetView>
  </sheetViews>
  <sheetFormatPr defaultRowHeight="14.5" x14ac:dyDescent="0.35"/>
  <cols>
    <col min="1" max="1" width="12.08984375" customWidth="1"/>
    <col min="2" max="2" width="13.1796875" customWidth="1"/>
    <col min="3" max="3" width="14.453125" customWidth="1"/>
    <col min="4" max="4" width="11.54296875" customWidth="1"/>
    <col min="5" max="5" width="14" customWidth="1"/>
    <col min="6" max="6" width="9.6328125" style="2" bestFit="1" customWidth="1"/>
  </cols>
  <sheetData>
    <row r="1" spans="1:7" ht="15" thickBot="1" x14ac:dyDescent="0.4">
      <c r="A1" s="7" t="s">
        <v>3</v>
      </c>
      <c r="B1" s="8" t="s">
        <v>24</v>
      </c>
      <c r="C1" s="8" t="s">
        <v>21</v>
      </c>
      <c r="D1" s="8" t="s">
        <v>22</v>
      </c>
      <c r="E1" s="27" t="s">
        <v>23</v>
      </c>
      <c r="F1" s="12" t="s">
        <v>25</v>
      </c>
    </row>
    <row r="2" spans="1:7" x14ac:dyDescent="0.35">
      <c r="A2" s="9" t="s">
        <v>29</v>
      </c>
      <c r="B2" s="128" t="s">
        <v>93</v>
      </c>
      <c r="C2" s="128" t="s">
        <v>93</v>
      </c>
      <c r="D2" s="128" t="s">
        <v>93</v>
      </c>
      <c r="E2" s="128" t="s">
        <v>93</v>
      </c>
      <c r="F2" s="19">
        <v>1</v>
      </c>
    </row>
    <row r="3" spans="1:7" x14ac:dyDescent="0.35">
      <c r="A3" s="107" t="s">
        <v>8</v>
      </c>
      <c r="B3" s="132" t="s">
        <v>94</v>
      </c>
      <c r="C3" s="132" t="s">
        <v>94</v>
      </c>
      <c r="D3" s="129" t="s">
        <v>79</v>
      </c>
      <c r="E3" s="129" t="s">
        <v>94</v>
      </c>
      <c r="F3" s="108">
        <v>2</v>
      </c>
    </row>
    <row r="4" spans="1:7" x14ac:dyDescent="0.35">
      <c r="A4" s="10" t="s">
        <v>9</v>
      </c>
      <c r="B4" s="23" t="s">
        <v>68</v>
      </c>
      <c r="C4" s="23" t="s">
        <v>88</v>
      </c>
      <c r="D4" s="23" t="s">
        <v>68</v>
      </c>
      <c r="E4" s="23" t="s">
        <v>88</v>
      </c>
      <c r="F4" s="20">
        <v>2</v>
      </c>
    </row>
    <row r="5" spans="1:7" x14ac:dyDescent="0.35">
      <c r="A5" s="10" t="s">
        <v>10</v>
      </c>
      <c r="B5" s="23" t="s">
        <v>81</v>
      </c>
      <c r="C5" s="23" t="s">
        <v>81</v>
      </c>
      <c r="D5" s="23" t="s">
        <v>113</v>
      </c>
      <c r="E5" s="23" t="s">
        <v>113</v>
      </c>
      <c r="F5" s="20">
        <v>2</v>
      </c>
    </row>
    <row r="6" spans="1:7" x14ac:dyDescent="0.35">
      <c r="A6" s="10" t="s">
        <v>11</v>
      </c>
      <c r="B6" s="23" t="s">
        <v>117</v>
      </c>
      <c r="C6" s="23" t="s">
        <v>103</v>
      </c>
      <c r="D6" s="23" t="s">
        <v>103</v>
      </c>
      <c r="E6" s="23" t="s">
        <v>103</v>
      </c>
      <c r="F6" s="20">
        <v>1</v>
      </c>
    </row>
    <row r="7" spans="1:7" x14ac:dyDescent="0.35">
      <c r="A7" s="10" t="s">
        <v>28</v>
      </c>
      <c r="B7" s="23" t="s">
        <v>59</v>
      </c>
      <c r="C7" s="23" t="s">
        <v>48</v>
      </c>
      <c r="D7" s="23" t="s">
        <v>59</v>
      </c>
      <c r="E7" s="23" t="s">
        <v>59</v>
      </c>
      <c r="F7" s="20">
        <v>2</v>
      </c>
    </row>
    <row r="8" spans="1:7" x14ac:dyDescent="0.35">
      <c r="A8" s="10" t="s">
        <v>5</v>
      </c>
      <c r="B8" s="23" t="s">
        <v>89</v>
      </c>
      <c r="C8" s="23" t="s">
        <v>89</v>
      </c>
      <c r="D8" s="23" t="s">
        <v>45</v>
      </c>
      <c r="E8" s="23" t="s">
        <v>89</v>
      </c>
      <c r="F8" s="20">
        <v>2</v>
      </c>
    </row>
    <row r="9" spans="1:7" x14ac:dyDescent="0.35">
      <c r="A9" s="10" t="s">
        <v>0</v>
      </c>
      <c r="B9" s="23" t="s">
        <v>51</v>
      </c>
      <c r="C9" s="23" t="s">
        <v>51</v>
      </c>
      <c r="D9" s="23" t="s">
        <v>51</v>
      </c>
      <c r="E9" s="23" t="s">
        <v>51</v>
      </c>
      <c r="F9" s="20">
        <v>1</v>
      </c>
    </row>
    <row r="10" spans="1:7" x14ac:dyDescent="0.35">
      <c r="A10" s="10" t="s">
        <v>6</v>
      </c>
      <c r="B10" s="23" t="s">
        <v>78</v>
      </c>
      <c r="C10" s="23" t="s">
        <v>78</v>
      </c>
      <c r="D10" s="23" t="s">
        <v>78</v>
      </c>
      <c r="E10" s="23" t="s">
        <v>78</v>
      </c>
      <c r="F10" s="20">
        <v>1</v>
      </c>
    </row>
    <row r="11" spans="1:7" x14ac:dyDescent="0.35">
      <c r="A11" s="85" t="s">
        <v>7</v>
      </c>
      <c r="B11" s="95" t="s">
        <v>83</v>
      </c>
      <c r="C11" s="95" t="s">
        <v>83</v>
      </c>
      <c r="D11" s="95" t="s">
        <v>83</v>
      </c>
      <c r="E11" s="95" t="s">
        <v>83</v>
      </c>
      <c r="F11" s="86">
        <v>1</v>
      </c>
    </row>
    <row r="12" spans="1:7" ht="15" thickBot="1" x14ac:dyDescent="0.4">
      <c r="A12" s="11" t="s">
        <v>107</v>
      </c>
      <c r="B12" s="87" t="s">
        <v>106</v>
      </c>
      <c r="C12" s="87" t="s">
        <v>106</v>
      </c>
      <c r="D12" s="87" t="s">
        <v>103</v>
      </c>
      <c r="E12" s="87" t="s">
        <v>103</v>
      </c>
      <c r="F12" s="21">
        <v>1</v>
      </c>
    </row>
    <row r="13" spans="1:7" ht="15" thickBot="1" x14ac:dyDescent="0.4">
      <c r="B13" s="2"/>
      <c r="C13" s="2"/>
      <c r="D13" s="2"/>
      <c r="E13" s="2"/>
      <c r="F13" s="2">
        <f>SUM(F2:F12)</f>
        <v>16</v>
      </c>
      <c r="G13" s="2"/>
    </row>
    <row r="14" spans="1:7" x14ac:dyDescent="0.35">
      <c r="B14" s="185" t="s">
        <v>30</v>
      </c>
      <c r="C14" s="186"/>
      <c r="D14" s="187"/>
      <c r="E14" s="76" t="s">
        <v>51</v>
      </c>
    </row>
    <row r="15" spans="1:7" x14ac:dyDescent="0.35">
      <c r="B15" s="182" t="s">
        <v>31</v>
      </c>
      <c r="C15" s="183"/>
      <c r="D15" s="184"/>
      <c r="E15" s="77" t="s">
        <v>93</v>
      </c>
    </row>
    <row r="16" spans="1:7" ht="15" thickBot="1" x14ac:dyDescent="0.4">
      <c r="B16" s="179" t="s">
        <v>127</v>
      </c>
      <c r="C16" s="180"/>
      <c r="D16" s="180"/>
      <c r="E16" s="181"/>
    </row>
  </sheetData>
  <autoFilter ref="A1:F1" xr:uid="{36611871-BAD0-452D-8A8D-1CE267B3A378}"/>
  <mergeCells count="3">
    <mergeCell ref="B16:E16"/>
    <mergeCell ref="B15:D15"/>
    <mergeCell ref="B14:D14"/>
  </mergeCells>
  <pageMargins left="0.70866141732283472" right="0.70866141732283472" top="0.74803149606299213" bottom="0.74803149606299213" header="0.31496062992125984" footer="0.31496062992125984"/>
  <pageSetup paperSize="9" scale="165" fitToWidth="0" orientation="landscape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13F0-7341-44E2-8028-81D1470CD29A}">
  <dimension ref="A1:I23"/>
  <sheetViews>
    <sheetView topLeftCell="A3" workbookViewId="0">
      <selection activeCell="L17" sqref="L17"/>
    </sheetView>
  </sheetViews>
  <sheetFormatPr defaultRowHeight="14.5" x14ac:dyDescent="0.35"/>
  <cols>
    <col min="1" max="1" width="12.26953125" bestFit="1" customWidth="1"/>
    <col min="3" max="3" width="10.453125" bestFit="1" customWidth="1"/>
    <col min="4" max="4" width="13.453125" customWidth="1"/>
    <col min="5" max="5" width="11" customWidth="1"/>
    <col min="6" max="6" width="12.08984375" customWidth="1"/>
    <col min="7" max="7" width="13.90625" customWidth="1"/>
    <col min="8" max="8" width="10.54296875" customWidth="1"/>
    <col min="9" max="9" width="10.36328125" customWidth="1"/>
  </cols>
  <sheetData>
    <row r="1" spans="1:9" x14ac:dyDescent="0.35">
      <c r="A1" s="166" t="s">
        <v>144</v>
      </c>
      <c r="B1" s="167"/>
      <c r="C1" s="167"/>
      <c r="D1" s="167"/>
      <c r="E1" s="167"/>
      <c r="F1" s="167"/>
      <c r="G1" s="167"/>
      <c r="H1" s="167"/>
      <c r="I1" s="188"/>
    </row>
    <row r="2" spans="1:9" x14ac:dyDescent="0.35">
      <c r="A2" s="169"/>
      <c r="B2" s="170"/>
      <c r="C2" s="170"/>
      <c r="D2" s="170"/>
      <c r="E2" s="170"/>
      <c r="F2" s="170"/>
      <c r="G2" s="170"/>
      <c r="H2" s="170"/>
      <c r="I2" s="189"/>
    </row>
    <row r="3" spans="1:9" ht="43.5" x14ac:dyDescent="0.35">
      <c r="A3" s="198" t="s">
        <v>1</v>
      </c>
      <c r="B3" s="198" t="s">
        <v>3</v>
      </c>
      <c r="C3" s="199" t="s">
        <v>141</v>
      </c>
      <c r="D3" s="199" t="s">
        <v>19</v>
      </c>
      <c r="E3" s="199" t="s">
        <v>145</v>
      </c>
      <c r="F3" s="199" t="s">
        <v>26</v>
      </c>
      <c r="G3" s="199" t="s">
        <v>20</v>
      </c>
      <c r="H3" s="199" t="s">
        <v>142</v>
      </c>
      <c r="I3" s="199" t="s">
        <v>143</v>
      </c>
    </row>
    <row r="4" spans="1:9" s="192" customFormat="1" x14ac:dyDescent="0.35">
      <c r="A4" s="193" t="s">
        <v>51</v>
      </c>
      <c r="B4" s="193" t="s">
        <v>0</v>
      </c>
      <c r="C4" s="204">
        <v>26280</v>
      </c>
      <c r="D4" s="202">
        <v>0.80539351851851848</v>
      </c>
      <c r="E4" s="194">
        <v>52</v>
      </c>
      <c r="F4" s="38">
        <v>10</v>
      </c>
      <c r="G4" s="38">
        <v>2</v>
      </c>
      <c r="H4" s="206">
        <v>0.8256</v>
      </c>
      <c r="I4" s="202">
        <v>0.70608796296296295</v>
      </c>
    </row>
    <row r="5" spans="1:9" s="192" customFormat="1" x14ac:dyDescent="0.35">
      <c r="A5" s="37" t="s">
        <v>89</v>
      </c>
      <c r="B5" s="37" t="s">
        <v>5</v>
      </c>
      <c r="C5" s="190">
        <v>30160</v>
      </c>
      <c r="D5" s="39">
        <v>0.85703703703703704</v>
      </c>
      <c r="E5" s="191">
        <v>42</v>
      </c>
      <c r="F5" s="38">
        <v>10</v>
      </c>
      <c r="G5" s="38">
        <v>2</v>
      </c>
      <c r="H5" s="195">
        <v>0.71179999999999999</v>
      </c>
      <c r="I5" s="196">
        <v>0.8180439814814815</v>
      </c>
    </row>
    <row r="6" spans="1:9" x14ac:dyDescent="0.35">
      <c r="A6" s="197" t="s">
        <v>90</v>
      </c>
      <c r="B6" s="197" t="s">
        <v>5</v>
      </c>
      <c r="C6" s="205">
        <v>28807</v>
      </c>
      <c r="D6" s="43">
        <v>0.87231481481481477</v>
      </c>
      <c r="E6" s="42">
        <v>46</v>
      </c>
      <c r="F6" s="38">
        <v>10</v>
      </c>
      <c r="G6" s="38">
        <v>2</v>
      </c>
      <c r="H6" s="195">
        <v>0.7228</v>
      </c>
      <c r="I6" s="43">
        <v>0.80549768518518516</v>
      </c>
    </row>
    <row r="7" spans="1:9" x14ac:dyDescent="0.35">
      <c r="A7" s="197" t="s">
        <v>93</v>
      </c>
      <c r="B7" s="197" t="s">
        <v>146</v>
      </c>
      <c r="C7" s="205">
        <v>34615</v>
      </c>
      <c r="D7" s="43">
        <v>0.94805555555555554</v>
      </c>
      <c r="E7" s="42">
        <v>30</v>
      </c>
      <c r="F7" s="38">
        <v>10</v>
      </c>
      <c r="G7" s="38">
        <v>2</v>
      </c>
      <c r="H7" s="195">
        <v>0.67</v>
      </c>
      <c r="I7" s="43">
        <v>0.94805555555555554</v>
      </c>
    </row>
    <row r="8" spans="1:9" x14ac:dyDescent="0.35">
      <c r="A8" s="37" t="s">
        <v>59</v>
      </c>
      <c r="B8" s="37" t="s">
        <v>140</v>
      </c>
      <c r="C8" s="190">
        <v>31866</v>
      </c>
      <c r="D8" s="39">
        <v>0.99197916666666663</v>
      </c>
      <c r="E8" s="191">
        <v>37</v>
      </c>
      <c r="F8" s="38">
        <v>10</v>
      </c>
      <c r="G8" s="38">
        <v>2</v>
      </c>
      <c r="H8" s="195">
        <v>0.59470000000000001</v>
      </c>
      <c r="I8" s="196">
        <v>0.97908564814814814</v>
      </c>
    </row>
    <row r="9" spans="1:9" x14ac:dyDescent="0.35">
      <c r="A9" s="37" t="s">
        <v>101</v>
      </c>
      <c r="B9" s="37" t="s">
        <v>5</v>
      </c>
      <c r="C9" s="190">
        <v>30487</v>
      </c>
      <c r="D9" s="39">
        <v>1.195138888888889</v>
      </c>
      <c r="E9" s="191">
        <v>41</v>
      </c>
      <c r="F9" s="38">
        <v>10</v>
      </c>
      <c r="G9" s="38">
        <v>2</v>
      </c>
      <c r="H9" s="195">
        <v>0.50629999999999997</v>
      </c>
      <c r="I9" s="196">
        <v>1.1292476851851851</v>
      </c>
    </row>
    <row r="10" spans="1:9" x14ac:dyDescent="0.35">
      <c r="A10" s="37" t="s">
        <v>63</v>
      </c>
      <c r="B10" s="37" t="s">
        <v>6</v>
      </c>
      <c r="C10" s="190">
        <v>23240</v>
      </c>
      <c r="D10" s="39">
        <v>1.2460069444444444</v>
      </c>
      <c r="E10" s="191">
        <v>61</v>
      </c>
      <c r="F10" s="38">
        <v>10</v>
      </c>
      <c r="G10" s="38">
        <v>2</v>
      </c>
      <c r="H10" s="195">
        <v>0.57930000000000004</v>
      </c>
      <c r="I10" s="196">
        <v>1.0051504629629631</v>
      </c>
    </row>
    <row r="11" spans="1:9" x14ac:dyDescent="0.35">
      <c r="A11" s="37" t="s">
        <v>69</v>
      </c>
      <c r="B11" s="37" t="s">
        <v>0</v>
      </c>
      <c r="C11" s="190">
        <v>25468</v>
      </c>
      <c r="D11" s="39">
        <v>1.2760300925925927</v>
      </c>
      <c r="E11" s="191">
        <v>55</v>
      </c>
      <c r="F11" s="38">
        <v>10</v>
      </c>
      <c r="G11" s="38">
        <v>2</v>
      </c>
      <c r="H11" s="195">
        <v>0.53469999999999995</v>
      </c>
      <c r="I11" s="196">
        <v>1.1084143518518519</v>
      </c>
    </row>
    <row r="12" spans="1:9" x14ac:dyDescent="0.35">
      <c r="A12" s="37" t="s">
        <v>68</v>
      </c>
      <c r="B12" s="37" t="s">
        <v>8</v>
      </c>
      <c r="C12" s="190">
        <v>27152</v>
      </c>
      <c r="D12" s="39">
        <v>1.3533564814814816</v>
      </c>
      <c r="E12" s="191">
        <v>50</v>
      </c>
      <c r="F12" s="38">
        <v>10</v>
      </c>
      <c r="G12" s="38">
        <v>2</v>
      </c>
      <c r="H12" s="195">
        <v>0.52910000000000001</v>
      </c>
      <c r="I12" s="196">
        <v>1.2006944444444445</v>
      </c>
    </row>
    <row r="13" spans="1:9" x14ac:dyDescent="0.35">
      <c r="A13" s="193" t="s">
        <v>53</v>
      </c>
      <c r="B13" s="193" t="s">
        <v>9</v>
      </c>
      <c r="C13" s="204">
        <v>24477</v>
      </c>
      <c r="D13" s="203">
        <v>1.5856944444444445</v>
      </c>
      <c r="E13" s="194">
        <v>57</v>
      </c>
      <c r="F13" s="38">
        <v>10</v>
      </c>
      <c r="G13" s="38">
        <v>2</v>
      </c>
      <c r="H13" s="206">
        <v>0.49469999999999997</v>
      </c>
      <c r="I13" s="203">
        <v>1.2840972222222222</v>
      </c>
    </row>
    <row r="14" spans="1:9" x14ac:dyDescent="0.35">
      <c r="A14" s="37" t="s">
        <v>100</v>
      </c>
      <c r="B14" s="37" t="s">
        <v>5</v>
      </c>
      <c r="C14" s="190">
        <v>28750</v>
      </c>
      <c r="D14" s="39">
        <v>1.7179513888888889</v>
      </c>
      <c r="E14" s="191">
        <v>46</v>
      </c>
      <c r="F14" s="38">
        <v>10</v>
      </c>
      <c r="G14" s="38">
        <v>2</v>
      </c>
      <c r="H14" s="195">
        <v>0.36699999999999999</v>
      </c>
      <c r="I14" s="196">
        <v>1.5863541666666667</v>
      </c>
    </row>
    <row r="15" spans="1:9" x14ac:dyDescent="0.35">
      <c r="A15" s="37" t="s">
        <v>78</v>
      </c>
      <c r="B15" s="37" t="s">
        <v>6</v>
      </c>
      <c r="C15" s="190">
        <v>22565</v>
      </c>
      <c r="D15" s="39">
        <v>1.7396875000000001</v>
      </c>
      <c r="E15" s="191">
        <v>63</v>
      </c>
      <c r="F15" s="38">
        <v>10</v>
      </c>
      <c r="G15" s="38">
        <v>2</v>
      </c>
      <c r="H15" s="195">
        <v>0.42309999999999998</v>
      </c>
      <c r="I15" s="196">
        <v>1.376261574074074</v>
      </c>
    </row>
    <row r="16" spans="1:9" x14ac:dyDescent="0.35">
      <c r="A16" s="37" t="s">
        <v>60</v>
      </c>
      <c r="B16" s="37" t="s">
        <v>5</v>
      </c>
      <c r="C16" s="190">
        <v>29158</v>
      </c>
      <c r="D16" s="39">
        <v>8.3311921296296294</v>
      </c>
      <c r="E16" s="191">
        <v>45</v>
      </c>
      <c r="F16" s="38">
        <v>10</v>
      </c>
      <c r="G16" s="38">
        <v>2</v>
      </c>
      <c r="H16" s="195">
        <v>7.51E-2</v>
      </c>
      <c r="I16" s="196">
        <v>7.7571759259259263</v>
      </c>
    </row>
    <row r="17" spans="1:9" x14ac:dyDescent="0.35">
      <c r="A17" s="37" t="s">
        <v>58</v>
      </c>
      <c r="B17" s="37" t="s">
        <v>5</v>
      </c>
      <c r="C17" s="190">
        <v>29113</v>
      </c>
      <c r="D17" s="39">
        <v>12.825173611111111</v>
      </c>
      <c r="E17" s="191">
        <v>45</v>
      </c>
      <c r="F17" s="38">
        <v>10</v>
      </c>
      <c r="G17" s="38">
        <v>2</v>
      </c>
      <c r="H17" s="195">
        <v>4.8800000000000003E-2</v>
      </c>
      <c r="I17" s="196">
        <v>11.941516203703705</v>
      </c>
    </row>
    <row r="19" spans="1:9" x14ac:dyDescent="0.35">
      <c r="A19" t="s">
        <v>150</v>
      </c>
      <c r="H19" s="2"/>
      <c r="I19" s="2"/>
    </row>
    <row r="20" spans="1:9" ht="30.15" customHeight="1" x14ac:dyDescent="0.35">
      <c r="A20" s="200" t="s">
        <v>147</v>
      </c>
      <c r="B20" s="200"/>
      <c r="C20" s="200"/>
      <c r="D20" s="200"/>
      <c r="E20" s="200"/>
      <c r="F20" s="200"/>
      <c r="G20" s="200"/>
      <c r="H20" s="200"/>
      <c r="I20" s="200"/>
    </row>
    <row r="21" spans="1:9" x14ac:dyDescent="0.35">
      <c r="A21" s="201" t="s">
        <v>148</v>
      </c>
      <c r="H21" s="2"/>
      <c r="I21" s="2"/>
    </row>
    <row r="22" spans="1:9" x14ac:dyDescent="0.35">
      <c r="H22" s="2"/>
      <c r="I22" s="2"/>
    </row>
    <row r="23" spans="1:9" x14ac:dyDescent="0.35">
      <c r="A23" s="200" t="s">
        <v>149</v>
      </c>
      <c r="B23" s="200"/>
      <c r="C23" s="200"/>
      <c r="D23" s="200"/>
      <c r="E23" s="200"/>
      <c r="F23" s="200"/>
      <c r="G23" s="200"/>
      <c r="H23" s="200"/>
      <c r="I23" s="200"/>
    </row>
  </sheetData>
  <autoFilter ref="A3:I3" xr:uid="{DCF113F0-7341-44E2-8028-81D1470CD29A}">
    <sortState xmlns:xlrd2="http://schemas.microsoft.com/office/spreadsheetml/2017/richdata2" ref="A4:I17">
      <sortCondition ref="D3"/>
    </sortState>
  </autoFilter>
  <mergeCells count="3">
    <mergeCell ref="A1:I2"/>
    <mergeCell ref="A20:I20"/>
    <mergeCell ref="A23:I23"/>
  </mergeCells>
  <hyperlinks>
    <hyperlink ref="A21" r:id="rId1" xr:uid="{26D272B3-2453-462E-A67E-051BE4220741}"/>
  </hyperlinks>
  <pageMargins left="0.7" right="0.7" top="0.75" bottom="0.75" header="0.3" footer="0.3"/>
  <customProperties>
    <customPr name="Ibp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2A10-7279-4887-BBC2-B675FF779017}">
  <dimension ref="A1:S37"/>
  <sheetViews>
    <sheetView tabSelected="1" workbookViewId="0">
      <selection activeCell="J34" sqref="J34"/>
    </sheetView>
  </sheetViews>
  <sheetFormatPr defaultRowHeight="14.5" x14ac:dyDescent="0.35"/>
  <cols>
    <col min="1" max="1" width="2.81640625" bestFit="1" customWidth="1"/>
    <col min="2" max="2" width="19.81640625" bestFit="1" customWidth="1"/>
    <col min="3" max="3" width="11.81640625" bestFit="1" customWidth="1"/>
    <col min="4" max="4" width="10" bestFit="1" customWidth="1"/>
    <col min="5" max="5" width="11.08984375" customWidth="1"/>
    <col min="6" max="6" width="12.453125" customWidth="1"/>
    <col min="7" max="7" width="15.90625" bestFit="1" customWidth="1"/>
    <col min="8" max="9" width="11.7265625" bestFit="1" customWidth="1"/>
    <col min="11" max="11" width="11.7265625" bestFit="1" customWidth="1"/>
    <col min="12" max="12" width="10.54296875" bestFit="1" customWidth="1"/>
    <col min="13" max="13" width="10" customWidth="1"/>
    <col min="14" max="14" width="8.6328125" customWidth="1"/>
    <col min="16" max="16" width="5.08984375" bestFit="1" customWidth="1"/>
    <col min="17" max="17" width="12.36328125" customWidth="1"/>
    <col min="18" max="18" width="13.54296875" customWidth="1"/>
  </cols>
  <sheetData>
    <row r="1" spans="1:15" s="226" customFormat="1" ht="14.5" customHeight="1" x14ac:dyDescent="0.35">
      <c r="B1" s="225" t="s">
        <v>179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1:15" ht="29" x14ac:dyDescent="0.35">
      <c r="B2" s="226"/>
      <c r="C2" s="224" t="s">
        <v>180</v>
      </c>
      <c r="D2" s="224" t="s">
        <v>181</v>
      </c>
      <c r="E2" s="224" t="s">
        <v>151</v>
      </c>
      <c r="F2" s="224" t="s">
        <v>152</v>
      </c>
      <c r="G2" s="224" t="s">
        <v>153</v>
      </c>
      <c r="H2" s="224" t="s">
        <v>154</v>
      </c>
      <c r="I2" s="224" t="s">
        <v>155</v>
      </c>
      <c r="J2" s="224"/>
      <c r="O2" s="226"/>
    </row>
    <row r="3" spans="1:15" x14ac:dyDescent="0.35">
      <c r="A3">
        <v>12</v>
      </c>
      <c r="B3" s="227" t="s">
        <v>177</v>
      </c>
      <c r="C3" s="228">
        <v>11</v>
      </c>
      <c r="D3" s="228">
        <v>19</v>
      </c>
      <c r="E3" s="231">
        <v>0.48841435185185184</v>
      </c>
      <c r="F3" s="233">
        <f>SUM(C3+D3)*3.1</f>
        <v>93</v>
      </c>
      <c r="G3" s="236">
        <f>SUM(C3+D3)*90</f>
        <v>2700</v>
      </c>
      <c r="H3" s="234">
        <f>SUM(11.75*60)/F3</f>
        <v>7.580645161290323</v>
      </c>
      <c r="I3" s="235">
        <f>SUM(H3/1440)</f>
        <v>5.2643369175627243E-3</v>
      </c>
    </row>
    <row r="4" spans="1:15" x14ac:dyDescent="0.35">
      <c r="A4">
        <v>1</v>
      </c>
      <c r="B4" s="227" t="s">
        <v>167</v>
      </c>
      <c r="C4" s="228">
        <v>21</v>
      </c>
      <c r="D4" s="228">
        <v>39</v>
      </c>
      <c r="E4" s="231">
        <v>1.2433680555555555</v>
      </c>
      <c r="F4" s="233">
        <f>SUM(C4+D4)*3.75</f>
        <v>225</v>
      </c>
      <c r="G4" s="236">
        <f>SUM(C4+D4)*210</f>
        <v>12600</v>
      </c>
      <c r="H4" s="234">
        <f>SUM(29.75*60)/F4</f>
        <v>7.9333333333333336</v>
      </c>
      <c r="I4" s="235">
        <f>SUM(H4/1440)</f>
        <v>5.5092592592592598E-3</v>
      </c>
    </row>
    <row r="5" spans="1:15" x14ac:dyDescent="0.35">
      <c r="A5">
        <v>11</v>
      </c>
      <c r="B5" s="227" t="s">
        <v>176</v>
      </c>
      <c r="C5" s="228">
        <v>16</v>
      </c>
      <c r="D5" s="228">
        <v>31</v>
      </c>
      <c r="E5" s="231">
        <v>0.26791666666666669</v>
      </c>
      <c r="F5" s="233">
        <f>SUM(C5+D5)*1</f>
        <v>47</v>
      </c>
      <c r="G5" s="236">
        <f>SUM(C5+D5)*175</f>
        <v>8225</v>
      </c>
      <c r="H5" s="234">
        <f>SUM(6.25*60)/F5</f>
        <v>7.9787234042553195</v>
      </c>
      <c r="I5" s="235">
        <f>SUM(H5/1440)</f>
        <v>5.5407801418439718E-3</v>
      </c>
    </row>
    <row r="6" spans="1:15" x14ac:dyDescent="0.35">
      <c r="A6">
        <v>4</v>
      </c>
      <c r="B6" s="227" t="s">
        <v>170</v>
      </c>
      <c r="C6" s="228">
        <v>17</v>
      </c>
      <c r="D6" s="228">
        <v>35</v>
      </c>
      <c r="E6" s="231">
        <v>1.6016898148148149</v>
      </c>
      <c r="F6" s="233">
        <f>SUM(C6+D6)*5</f>
        <v>260</v>
      </c>
      <c r="G6" s="236">
        <f>SUM(C6+D6)*850</f>
        <v>44200</v>
      </c>
      <c r="H6" s="234">
        <f>SUM(38.5*60)/F6</f>
        <v>8.884615384615385</v>
      </c>
      <c r="I6" s="235">
        <f>SUM(H6/1440)</f>
        <v>6.1698717948717955E-3</v>
      </c>
    </row>
    <row r="7" spans="1:15" x14ac:dyDescent="0.35">
      <c r="A7">
        <v>8</v>
      </c>
      <c r="B7" s="227" t="s">
        <v>173</v>
      </c>
      <c r="C7" s="228">
        <v>14</v>
      </c>
      <c r="D7" s="228">
        <v>19</v>
      </c>
      <c r="E7" s="231">
        <v>1.9227546296296296</v>
      </c>
      <c r="F7" s="233">
        <f>SUM(C7+D7)*8.4</f>
        <v>277.2</v>
      </c>
      <c r="G7" s="236">
        <f>SUM(C7+D7)*1300</f>
        <v>42900</v>
      </c>
      <c r="H7" s="234">
        <f>SUM(46.25*60)/F7</f>
        <v>10.010822510822511</v>
      </c>
      <c r="I7" s="235">
        <f>SUM(H7/1440)</f>
        <v>6.9519600769600764E-3</v>
      </c>
    </row>
    <row r="8" spans="1:15" x14ac:dyDescent="0.35">
      <c r="A8">
        <v>3</v>
      </c>
      <c r="B8" s="227" t="s">
        <v>169</v>
      </c>
      <c r="C8" s="228">
        <v>21</v>
      </c>
      <c r="D8" s="228">
        <v>39</v>
      </c>
      <c r="E8" s="231">
        <v>1.804699074074074</v>
      </c>
      <c r="F8" s="233">
        <f>SUM(C8+D8)*3.75</f>
        <v>225</v>
      </c>
      <c r="G8" s="236">
        <f>SUM(C8+D8)*750</f>
        <v>45000</v>
      </c>
      <c r="H8" s="234">
        <f>SUM(43.25*60)/F8</f>
        <v>11.533333333333333</v>
      </c>
      <c r="I8" s="235">
        <f>SUM(H8/1440)</f>
        <v>8.0092592592592594E-3</v>
      </c>
    </row>
    <row r="9" spans="1:15" x14ac:dyDescent="0.35">
      <c r="A9">
        <v>9</v>
      </c>
      <c r="B9" s="227" t="s">
        <v>174</v>
      </c>
      <c r="C9" s="228">
        <v>16</v>
      </c>
      <c r="D9" s="228">
        <v>22</v>
      </c>
      <c r="E9" s="231">
        <v>3.2098495370370372</v>
      </c>
      <c r="F9" s="233">
        <f>SUM(C9+D9)*10</f>
        <v>380</v>
      </c>
      <c r="G9" s="236">
        <f>SUM(C9+D9)*770</f>
        <v>29260</v>
      </c>
      <c r="H9" s="234">
        <f>SUM(77*60)/F9</f>
        <v>12.157894736842104</v>
      </c>
      <c r="I9" s="235">
        <f>SUM(H9/1440)</f>
        <v>8.4429824561403511E-3</v>
      </c>
    </row>
    <row r="10" spans="1:15" x14ac:dyDescent="0.35">
      <c r="A10">
        <v>2</v>
      </c>
      <c r="B10" s="227" t="s">
        <v>168</v>
      </c>
      <c r="C10" s="228">
        <v>15</v>
      </c>
      <c r="D10" s="228">
        <v>30</v>
      </c>
      <c r="E10" s="231">
        <v>8.7420138888888896</v>
      </c>
      <c r="F10" s="233">
        <f>SUM(C10+D10)*19.5</f>
        <v>877.5</v>
      </c>
      <c r="G10" s="236">
        <f>SUM(C10+D10)*4300</f>
        <v>193500</v>
      </c>
      <c r="H10" s="234">
        <f>SUM(209.75*60)/F10</f>
        <v>14.341880341880342</v>
      </c>
      <c r="I10" s="235">
        <f>SUM(H10/1440)</f>
        <v>9.9596391263057932E-3</v>
      </c>
    </row>
    <row r="11" spans="1:15" x14ac:dyDescent="0.35">
      <c r="A11">
        <v>7</v>
      </c>
      <c r="B11" s="227" t="s">
        <v>172</v>
      </c>
      <c r="C11" s="228">
        <v>16</v>
      </c>
      <c r="D11" s="228">
        <v>24</v>
      </c>
      <c r="E11" s="231">
        <v>3.3282407407407408</v>
      </c>
      <c r="F11" s="233">
        <f>SUM(C11+D11)*8</f>
        <v>320</v>
      </c>
      <c r="G11" s="236">
        <f>SUM(C11+D11)*1700</f>
        <v>68000</v>
      </c>
      <c r="H11" s="234">
        <f>SUM(80*60)/F11</f>
        <v>15</v>
      </c>
      <c r="I11" s="235">
        <f>SUM(H11/1440)</f>
        <v>1.0416666666666666E-2</v>
      </c>
    </row>
    <row r="12" spans="1:15" x14ac:dyDescent="0.35">
      <c r="A12">
        <v>10</v>
      </c>
      <c r="B12" s="227" t="s">
        <v>175</v>
      </c>
      <c r="C12" s="228">
        <v>14</v>
      </c>
      <c r="D12" s="228">
        <v>23</v>
      </c>
      <c r="E12" s="231">
        <v>2.1450347222222224</v>
      </c>
      <c r="F12" s="233">
        <f>SUM(C12+D12)*5</f>
        <v>185</v>
      </c>
      <c r="G12" s="236">
        <f>SUM(C12+D12)*1200</f>
        <v>44400</v>
      </c>
      <c r="H12" s="234">
        <f>SUM(51.5*60)/F12</f>
        <v>16.702702702702702</v>
      </c>
      <c r="I12" s="235">
        <f>SUM(H12/1440)</f>
        <v>1.1599099099099099E-2</v>
      </c>
    </row>
    <row r="13" spans="1:15" x14ac:dyDescent="0.35">
      <c r="A13">
        <v>6</v>
      </c>
      <c r="B13" s="227" t="s">
        <v>178</v>
      </c>
      <c r="C13" s="228">
        <v>9</v>
      </c>
      <c r="D13" s="228">
        <v>12</v>
      </c>
      <c r="E13" s="231">
        <v>7.5972222222222223</v>
      </c>
      <c r="F13" s="233">
        <f>SUM(C13+D13)*30</f>
        <v>630</v>
      </c>
      <c r="G13" s="236">
        <f>SUM(C13+D13)*5300</f>
        <v>111300</v>
      </c>
      <c r="H13" s="234">
        <f>SUM(182.4*60)/F13</f>
        <v>17.37142857142857</v>
      </c>
      <c r="I13" s="235">
        <f>SUM(H13/1440)</f>
        <v>1.2063492063492063E-2</v>
      </c>
    </row>
    <row r="14" spans="1:15" x14ac:dyDescent="0.35">
      <c r="A14">
        <v>5</v>
      </c>
      <c r="B14" s="227" t="s">
        <v>171</v>
      </c>
      <c r="C14" s="228">
        <v>12</v>
      </c>
      <c r="D14" s="228">
        <v>26</v>
      </c>
      <c r="E14" s="231">
        <v>11.424594907407407</v>
      </c>
      <c r="F14" s="233">
        <f>SUM(C14+D14)*22</f>
        <v>836</v>
      </c>
      <c r="G14" s="236">
        <f>SUM(C14+D14)*4000</f>
        <v>152000</v>
      </c>
      <c r="H14" s="234">
        <f>SUM(274.25*60)/F14</f>
        <v>19.683014354066987</v>
      </c>
      <c r="I14" s="235">
        <f>SUM(H14/1440)</f>
        <v>1.3668759968102075E-2</v>
      </c>
    </row>
    <row r="15" spans="1:15" x14ac:dyDescent="0.35">
      <c r="B15" s="227"/>
      <c r="C15" s="228"/>
      <c r="D15" s="228"/>
      <c r="E15" s="231"/>
      <c r="F15" s="233"/>
      <c r="G15" s="236"/>
      <c r="H15" s="234"/>
      <c r="I15" s="235"/>
    </row>
    <row r="16" spans="1:15" x14ac:dyDescent="0.35">
      <c r="B16" s="229" t="s">
        <v>156</v>
      </c>
      <c r="C16" s="230">
        <f>AVERAGE(C3:C14)</f>
        <v>15.166666666666666</v>
      </c>
      <c r="D16" s="230">
        <f>AVERAGE(D3:D14)</f>
        <v>26.583333333333332</v>
      </c>
      <c r="E16" s="232">
        <f>SUM(E3:E14)</f>
        <v>43.775798611111114</v>
      </c>
      <c r="F16" s="230">
        <f>SUM(F3:F14)</f>
        <v>4355.7</v>
      </c>
      <c r="G16" s="237">
        <f>SUM(G3:G14)</f>
        <v>754085</v>
      </c>
      <c r="H16" s="227"/>
      <c r="I16" s="227"/>
    </row>
    <row r="17" spans="3:14" x14ac:dyDescent="0.35">
      <c r="C17" s="2"/>
      <c r="D17" s="2"/>
      <c r="E17" s="2"/>
      <c r="F17" s="2"/>
    </row>
    <row r="18" spans="3:14" ht="29" x14ac:dyDescent="0.35">
      <c r="C18" s="2"/>
      <c r="D18" s="2"/>
      <c r="E18" s="2"/>
      <c r="F18" s="2"/>
      <c r="K18" s="238" t="s">
        <v>157</v>
      </c>
      <c r="L18" s="238" t="s">
        <v>158</v>
      </c>
      <c r="M18" s="238" t="s">
        <v>159</v>
      </c>
      <c r="N18" s="238" t="s">
        <v>160</v>
      </c>
    </row>
    <row r="19" spans="3:14" x14ac:dyDescent="0.35">
      <c r="C19" s="2"/>
      <c r="D19" s="2"/>
      <c r="E19" s="2"/>
      <c r="F19" s="2"/>
      <c r="K19" s="228" t="s">
        <v>29</v>
      </c>
      <c r="L19" s="228">
        <v>4</v>
      </c>
      <c r="M19" s="228">
        <v>2</v>
      </c>
      <c r="N19" s="233">
        <f>SUM(M19/L19)*100</f>
        <v>50</v>
      </c>
    </row>
    <row r="20" spans="3:14" x14ac:dyDescent="0.35">
      <c r="F20" s="2"/>
      <c r="K20" s="228" t="s">
        <v>8</v>
      </c>
      <c r="L20" s="228">
        <v>7</v>
      </c>
      <c r="M20" s="228">
        <v>3</v>
      </c>
      <c r="N20" s="233">
        <f>SUM(M20/L20)*100</f>
        <v>42.857142857142854</v>
      </c>
    </row>
    <row r="21" spans="3:14" x14ac:dyDescent="0.35">
      <c r="F21" s="2"/>
      <c r="K21" s="228" t="s">
        <v>9</v>
      </c>
      <c r="L21" s="228">
        <v>13</v>
      </c>
      <c r="M21" s="228">
        <v>7</v>
      </c>
      <c r="N21" s="233">
        <f>SUM(M21/L21)*100</f>
        <v>53.846153846153847</v>
      </c>
    </row>
    <row r="22" spans="3:14" x14ac:dyDescent="0.35">
      <c r="F22" s="2"/>
      <c r="K22" s="228" t="s">
        <v>10</v>
      </c>
      <c r="L22" s="228">
        <v>3</v>
      </c>
      <c r="M22" s="228">
        <v>2</v>
      </c>
      <c r="N22" s="233">
        <f>SUM(M22/L22)*100</f>
        <v>66.666666666666657</v>
      </c>
    </row>
    <row r="23" spans="3:14" x14ac:dyDescent="0.35">
      <c r="F23" s="2"/>
      <c r="K23" s="228" t="s">
        <v>11</v>
      </c>
      <c r="L23" s="228">
        <v>1</v>
      </c>
      <c r="M23" s="228">
        <v>1</v>
      </c>
      <c r="N23" s="233">
        <f>SUM(M23/L23)*100</f>
        <v>100</v>
      </c>
    </row>
    <row r="24" spans="3:14" x14ac:dyDescent="0.35">
      <c r="K24" s="228" t="s">
        <v>161</v>
      </c>
      <c r="L24" s="228">
        <f>SUM(L19:L23)</f>
        <v>28</v>
      </c>
      <c r="M24" s="228">
        <f>SUM(M19:M23)</f>
        <v>15</v>
      </c>
      <c r="N24" s="233">
        <f>SUM(M24/L24)*100</f>
        <v>53.571428571428569</v>
      </c>
    </row>
    <row r="25" spans="3:14" x14ac:dyDescent="0.35">
      <c r="K25" s="228" t="s">
        <v>28</v>
      </c>
      <c r="L25" s="228">
        <v>17</v>
      </c>
      <c r="M25" s="228">
        <v>4</v>
      </c>
      <c r="N25" s="233">
        <f>SUM(M25/L25)*100</f>
        <v>23.52941176470588</v>
      </c>
    </row>
    <row r="26" spans="3:14" x14ac:dyDescent="0.35">
      <c r="K26" s="228" t="s">
        <v>5</v>
      </c>
      <c r="L26" s="228">
        <v>23</v>
      </c>
      <c r="M26" s="228">
        <v>11</v>
      </c>
      <c r="N26" s="233">
        <f>SUM(M26/L26)*100</f>
        <v>47.826086956521742</v>
      </c>
    </row>
    <row r="27" spans="3:14" x14ac:dyDescent="0.35">
      <c r="K27" s="228" t="s">
        <v>0</v>
      </c>
      <c r="L27" s="228">
        <v>7</v>
      </c>
      <c r="M27" s="228">
        <v>4</v>
      </c>
      <c r="N27" s="233">
        <f>SUM(M27/L27)*100</f>
        <v>57.142857142857139</v>
      </c>
    </row>
    <row r="28" spans="3:14" x14ac:dyDescent="0.35">
      <c r="K28" s="228" t="s">
        <v>6</v>
      </c>
      <c r="L28" s="228">
        <v>7</v>
      </c>
      <c r="M28" s="228">
        <v>3</v>
      </c>
      <c r="N28" s="233">
        <f>SUM(M28/L28)*100</f>
        <v>42.857142857142854</v>
      </c>
    </row>
    <row r="29" spans="3:14" x14ac:dyDescent="0.35">
      <c r="K29" s="228" t="s">
        <v>7</v>
      </c>
      <c r="L29" s="228">
        <v>2</v>
      </c>
      <c r="M29" s="228">
        <v>1</v>
      </c>
      <c r="N29" s="233">
        <f>SUM(M29/L29)*100</f>
        <v>50</v>
      </c>
    </row>
    <row r="30" spans="3:14" x14ac:dyDescent="0.35">
      <c r="K30" s="228" t="s">
        <v>107</v>
      </c>
      <c r="L30" s="228">
        <v>1</v>
      </c>
      <c r="M30" s="228">
        <v>1</v>
      </c>
      <c r="N30" s="233">
        <f>SUM(M30/L30)*100</f>
        <v>100</v>
      </c>
    </row>
    <row r="31" spans="3:14" x14ac:dyDescent="0.35">
      <c r="K31" s="228" t="s">
        <v>162</v>
      </c>
      <c r="L31" s="228">
        <f>SUM(L25:L30)</f>
        <v>57</v>
      </c>
      <c r="M31" s="228">
        <f t="shared" ref="M31:N31" si="0">SUM(M25:M30)</f>
        <v>24</v>
      </c>
      <c r="N31" s="233">
        <f>SUM(M31/L31)*100</f>
        <v>42.105263157894733</v>
      </c>
    </row>
    <row r="32" spans="3:14" x14ac:dyDescent="0.35">
      <c r="K32" s="239" t="s">
        <v>163</v>
      </c>
      <c r="L32" s="239">
        <f>SUM(L24+L31)</f>
        <v>85</v>
      </c>
      <c r="M32" s="239">
        <f>SUM(M24+M31)</f>
        <v>39</v>
      </c>
      <c r="N32" s="230">
        <f>SUM(M32/L32)*100</f>
        <v>45.882352941176471</v>
      </c>
    </row>
    <row r="34" spans="16:19" ht="29" x14ac:dyDescent="0.35">
      <c r="P34" s="240"/>
      <c r="Q34" s="238" t="s">
        <v>164</v>
      </c>
      <c r="R34" s="238" t="s">
        <v>165</v>
      </c>
      <c r="S34" s="238" t="s">
        <v>166</v>
      </c>
    </row>
    <row r="35" spans="16:19" x14ac:dyDescent="0.35">
      <c r="P35" s="227" t="s">
        <v>21</v>
      </c>
      <c r="Q35" s="228">
        <v>18</v>
      </c>
      <c r="R35" s="228">
        <v>10</v>
      </c>
      <c r="S35" s="228">
        <f>SUM(Q35:R35)</f>
        <v>28</v>
      </c>
    </row>
    <row r="36" spans="16:19" x14ac:dyDescent="0.35">
      <c r="P36" s="227" t="s">
        <v>22</v>
      </c>
      <c r="Q36" s="228">
        <v>13</v>
      </c>
      <c r="R36" s="228">
        <v>6</v>
      </c>
      <c r="S36" s="228">
        <f>SUM(Q36:R36)</f>
        <v>19</v>
      </c>
    </row>
    <row r="37" spans="16:19" x14ac:dyDescent="0.35">
      <c r="P37" s="227" t="s">
        <v>23</v>
      </c>
      <c r="Q37" s="228">
        <v>16</v>
      </c>
      <c r="R37" s="228">
        <v>9</v>
      </c>
      <c r="S37" s="228">
        <f>SUM(Q37:R37)</f>
        <v>25</v>
      </c>
    </row>
  </sheetData>
  <autoFilter ref="A2:S2" xr:uid="{E9112A10-7279-4887-BBC2-B675FF779017}">
    <sortState xmlns:xlrd2="http://schemas.microsoft.com/office/spreadsheetml/2017/richdata2" ref="A3:S14">
      <sortCondition ref="I2"/>
    </sortState>
  </autoFilter>
  <mergeCells count="1">
    <mergeCell ref="B1:K1"/>
  </mergeCells>
  <pageMargins left="0.7" right="0.7" top="0.75" bottom="0.75" header="0.3" footer="0.3"/>
  <customProperties>
    <customPr name="IbpWorksheetKeyString_GUID" r:id="rId1"/>
  </customProperties>
  <drawing r:id="rId2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 GDH Champs Overall</vt:lpstr>
      <vt:lpstr>2024 GDH Champs Road</vt:lpstr>
      <vt:lpstr>2024 GDH Champs Trail</vt:lpstr>
      <vt:lpstr>2024 GDH Champs Fell</vt:lpstr>
      <vt:lpstr>Leader Table</vt:lpstr>
      <vt:lpstr>Age Grade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2024-11-08T07:21:06Z</cp:lastPrinted>
  <dcterms:created xsi:type="dcterms:W3CDTF">2021-02-22T20:55:53Z</dcterms:created>
  <dcterms:modified xsi:type="dcterms:W3CDTF">2024-12-13T10:05:35Z</dcterms:modified>
</cp:coreProperties>
</file>