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5/"/>
    </mc:Choice>
  </mc:AlternateContent>
  <xr:revisionPtr revIDLastSave="66" documentId="8_{73D208F3-020B-43BA-824A-F99F4882AB49}" xr6:coauthVersionLast="47" xr6:coauthVersionMax="47" xr10:uidLastSave="{98CB8505-D2FC-40E8-8D4C-78C7CC357801}"/>
  <bookViews>
    <workbookView xWindow="-109" yWindow="-109" windowWidth="26301" windowHeight="14169" tabRatio="722" firstSheet="1" activeTab="7" xr2:uid="{00000000-000D-0000-FFFF-FFFF00000000}"/>
  </bookViews>
  <sheets>
    <sheet name="Overall by age cat." sheetId="9" r:id="rId1"/>
    <sheet name="Overall by gender only" sheetId="14" r:id="rId2"/>
    <sheet name="Road by age cat." sheetId="5" r:id="rId3"/>
    <sheet name="Trail by age cat." sheetId="3" r:id="rId4"/>
    <sheet name="Fell by age cat." sheetId="4" r:id="rId5"/>
    <sheet name="Endurance by age cat." sheetId="7" r:id="rId6"/>
    <sheet name="Anytimes by age cat." sheetId="8" r:id="rId7"/>
    <sheet name="2025 Leaders" sheetId="6" r:id="rId8"/>
    <sheet name="Age Grading" sheetId="15" r:id="rId9"/>
    <sheet name="Notes" sheetId="1" r:id="rId10"/>
    <sheet name="Sheet1" sheetId="13" r:id="rId11"/>
  </sheets>
  <definedNames>
    <definedName name="_xlnm._FilterDatabase" localSheetId="7" hidden="1">'2025 Leaders'!$A$2:$F$2</definedName>
    <definedName name="_xlnm._FilterDatabase" localSheetId="8" hidden="1">'Age Grading'!$A$1:$I$1</definedName>
    <definedName name="_xlnm._FilterDatabase" localSheetId="6" hidden="1">'Anytimes by age cat.'!$A$2:$J$29</definedName>
    <definedName name="_xlnm._FilterDatabase" localSheetId="5" hidden="1">'Endurance by age cat.'!$A$2:$F$14</definedName>
    <definedName name="_xlnm._FilterDatabase" localSheetId="4" hidden="1">'Fell by age cat.'!$A$2:$L$28</definedName>
    <definedName name="_xlnm._FilterDatabase" localSheetId="9" hidden="1">Notes!#REF!</definedName>
    <definedName name="_xlnm._FilterDatabase" localSheetId="0" hidden="1">'Overall by age cat.'!$A$4:$AF$90</definedName>
    <definedName name="_xlnm._FilterDatabase" localSheetId="1" hidden="1">'Overall by gender only'!$A$4:$AF$91</definedName>
    <definedName name="_xlnm._FilterDatabase" localSheetId="2" hidden="1">'Road by age cat.'!$A$2:$L$26</definedName>
    <definedName name="_xlnm._FilterDatabase" localSheetId="3" hidden="1">'Trail by age cat.'!$A$2:$L$28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5" l="1"/>
  <c r="G2" i="15"/>
  <c r="G21" i="15"/>
  <c r="G18" i="15"/>
  <c r="G16" i="15"/>
  <c r="G11" i="15"/>
  <c r="G20" i="15"/>
  <c r="G14" i="15"/>
  <c r="G27" i="15"/>
  <c r="G25" i="15"/>
  <c r="G13" i="15"/>
  <c r="G3" i="15"/>
  <c r="G23" i="15"/>
  <c r="G4" i="15"/>
  <c r="G8" i="15"/>
  <c r="G9" i="15"/>
  <c r="G10" i="15"/>
  <c r="G6" i="15"/>
  <c r="G12" i="15"/>
  <c r="G24" i="15"/>
  <c r="G17" i="15"/>
  <c r="G15" i="15"/>
  <c r="G26" i="15"/>
  <c r="G22" i="15"/>
  <c r="G7" i="15"/>
  <c r="G5" i="15"/>
  <c r="F13" i="8" l="1"/>
  <c r="E13" i="8"/>
  <c r="D13" i="8"/>
  <c r="AF91" i="14" l="1"/>
  <c r="AD91" i="14"/>
  <c r="AB91" i="14"/>
  <c r="Z91" i="14"/>
  <c r="X91" i="14"/>
  <c r="V91" i="14"/>
  <c r="S91" i="14"/>
  <c r="Q91" i="14"/>
  <c r="O91" i="14"/>
  <c r="M91" i="14"/>
  <c r="K91" i="14"/>
  <c r="I91" i="14"/>
  <c r="G90" i="14"/>
  <c r="F90" i="14"/>
  <c r="E90" i="14"/>
  <c r="D90" i="14"/>
  <c r="G77" i="14"/>
  <c r="F77" i="14"/>
  <c r="E77" i="14"/>
  <c r="D77" i="14"/>
  <c r="G89" i="14"/>
  <c r="F89" i="14"/>
  <c r="E89" i="14"/>
  <c r="D89" i="14"/>
  <c r="G88" i="14"/>
  <c r="F88" i="14"/>
  <c r="E88" i="14"/>
  <c r="D88" i="14"/>
  <c r="G87" i="14"/>
  <c r="F87" i="14"/>
  <c r="E87" i="14"/>
  <c r="D87" i="14"/>
  <c r="G86" i="14"/>
  <c r="F86" i="14"/>
  <c r="E86" i="14"/>
  <c r="D86" i="14"/>
  <c r="G85" i="14"/>
  <c r="F85" i="14"/>
  <c r="E85" i="14"/>
  <c r="D85" i="14"/>
  <c r="G84" i="14"/>
  <c r="F84" i="14"/>
  <c r="E84" i="14"/>
  <c r="D84" i="14"/>
  <c r="G83" i="14"/>
  <c r="F83" i="14"/>
  <c r="E83" i="14"/>
  <c r="D83" i="14"/>
  <c r="G82" i="14"/>
  <c r="F82" i="14"/>
  <c r="E82" i="14"/>
  <c r="D82" i="14"/>
  <c r="G71" i="14"/>
  <c r="F71" i="14"/>
  <c r="E71" i="14"/>
  <c r="D71" i="14"/>
  <c r="G81" i="14"/>
  <c r="F81" i="14"/>
  <c r="E81" i="14"/>
  <c r="D81" i="14"/>
  <c r="G80" i="14"/>
  <c r="F80" i="14"/>
  <c r="E80" i="14"/>
  <c r="D80" i="14"/>
  <c r="G79" i="14"/>
  <c r="F79" i="14"/>
  <c r="E79" i="14"/>
  <c r="D79" i="14"/>
  <c r="G78" i="14"/>
  <c r="F78" i="14"/>
  <c r="E78" i="14"/>
  <c r="D78" i="14"/>
  <c r="G76" i="14"/>
  <c r="F76" i="14"/>
  <c r="E76" i="14"/>
  <c r="D76" i="14"/>
  <c r="G75" i="14"/>
  <c r="F75" i="14"/>
  <c r="E75" i="14"/>
  <c r="D75" i="14"/>
  <c r="G74" i="14"/>
  <c r="F74" i="14"/>
  <c r="E74" i="14"/>
  <c r="D74" i="14"/>
  <c r="G73" i="14"/>
  <c r="F73" i="14"/>
  <c r="E73" i="14"/>
  <c r="D73" i="14"/>
  <c r="G72" i="14"/>
  <c r="F72" i="14"/>
  <c r="E72" i="14"/>
  <c r="D72" i="14"/>
  <c r="G70" i="14"/>
  <c r="F70" i="14"/>
  <c r="E70" i="14"/>
  <c r="D70" i="14"/>
  <c r="G69" i="14"/>
  <c r="F69" i="14"/>
  <c r="E69" i="14"/>
  <c r="D69" i="14"/>
  <c r="G68" i="14"/>
  <c r="F68" i="14"/>
  <c r="E68" i="14"/>
  <c r="D68" i="14"/>
  <c r="G62" i="14"/>
  <c r="F62" i="14"/>
  <c r="E62" i="14"/>
  <c r="D62" i="14"/>
  <c r="G67" i="14"/>
  <c r="F67" i="14"/>
  <c r="E67" i="14"/>
  <c r="D67" i="14"/>
  <c r="G66" i="14"/>
  <c r="F66" i="14"/>
  <c r="E66" i="14"/>
  <c r="D66" i="14"/>
  <c r="G65" i="14"/>
  <c r="F65" i="14"/>
  <c r="E65" i="14"/>
  <c r="D65" i="14"/>
  <c r="G64" i="14"/>
  <c r="F64" i="14"/>
  <c r="E64" i="14"/>
  <c r="D64" i="14"/>
  <c r="G63" i="14"/>
  <c r="F63" i="14"/>
  <c r="E63" i="14"/>
  <c r="D63" i="14"/>
  <c r="G54" i="14"/>
  <c r="F54" i="14"/>
  <c r="E54" i="14"/>
  <c r="D54" i="14"/>
  <c r="G56" i="14"/>
  <c r="F56" i="14"/>
  <c r="E56" i="14"/>
  <c r="D56" i="14"/>
  <c r="G55" i="14"/>
  <c r="F55" i="14"/>
  <c r="E55" i="14"/>
  <c r="D55" i="14"/>
  <c r="G61" i="14"/>
  <c r="F61" i="14"/>
  <c r="E61" i="14"/>
  <c r="D61" i="14"/>
  <c r="G60" i="14"/>
  <c r="F60" i="14"/>
  <c r="E60" i="14"/>
  <c r="D60" i="14"/>
  <c r="G59" i="14"/>
  <c r="F59" i="14"/>
  <c r="E59" i="14"/>
  <c r="D59" i="14"/>
  <c r="G58" i="14"/>
  <c r="F58" i="14"/>
  <c r="E58" i="14"/>
  <c r="D58" i="14"/>
  <c r="G57" i="14"/>
  <c r="F57" i="14"/>
  <c r="E57" i="14"/>
  <c r="D57" i="14"/>
  <c r="G50" i="14"/>
  <c r="F50" i="14"/>
  <c r="E50" i="14"/>
  <c r="D50" i="14"/>
  <c r="G49" i="14"/>
  <c r="F49" i="14"/>
  <c r="E49" i="14"/>
  <c r="D49" i="14"/>
  <c r="G52" i="14"/>
  <c r="F52" i="14"/>
  <c r="E52" i="14"/>
  <c r="D52" i="14"/>
  <c r="G48" i="14"/>
  <c r="F48" i="14"/>
  <c r="E48" i="14"/>
  <c r="D48" i="14"/>
  <c r="G51" i="14"/>
  <c r="F51" i="14"/>
  <c r="E51" i="14"/>
  <c r="D51" i="14"/>
  <c r="G47" i="14"/>
  <c r="F47" i="14"/>
  <c r="E47" i="14"/>
  <c r="D47" i="14"/>
  <c r="G46" i="14"/>
  <c r="F46" i="14"/>
  <c r="E46" i="14"/>
  <c r="D46" i="14"/>
  <c r="G45" i="14"/>
  <c r="F45" i="14"/>
  <c r="E45" i="14"/>
  <c r="D45" i="14"/>
  <c r="G44" i="14"/>
  <c r="F44" i="14"/>
  <c r="E44" i="14"/>
  <c r="D44" i="14"/>
  <c r="G43" i="14"/>
  <c r="F43" i="14"/>
  <c r="E43" i="14"/>
  <c r="D43" i="14"/>
  <c r="G42" i="14"/>
  <c r="F42" i="14"/>
  <c r="E42" i="14"/>
  <c r="D42" i="14"/>
  <c r="G53" i="14"/>
  <c r="F53" i="14"/>
  <c r="E53" i="14"/>
  <c r="D53" i="14"/>
  <c r="G41" i="14"/>
  <c r="F41" i="14"/>
  <c r="E41" i="14"/>
  <c r="D41" i="14"/>
  <c r="G40" i="14"/>
  <c r="F40" i="14"/>
  <c r="E40" i="14"/>
  <c r="D40" i="14"/>
  <c r="G39" i="14"/>
  <c r="F39" i="14"/>
  <c r="E39" i="14"/>
  <c r="D39" i="14"/>
  <c r="G38" i="14"/>
  <c r="F38" i="14"/>
  <c r="E38" i="14"/>
  <c r="D38" i="14"/>
  <c r="G37" i="14"/>
  <c r="F37" i="14"/>
  <c r="E37" i="14"/>
  <c r="D37" i="14"/>
  <c r="G36" i="14"/>
  <c r="F36" i="14"/>
  <c r="E36" i="14"/>
  <c r="D36" i="14"/>
  <c r="G35" i="14"/>
  <c r="F35" i="14"/>
  <c r="E35" i="14"/>
  <c r="D35" i="14"/>
  <c r="G34" i="14"/>
  <c r="F34" i="14"/>
  <c r="E34" i="14"/>
  <c r="D34" i="14"/>
  <c r="G33" i="14"/>
  <c r="F33" i="14"/>
  <c r="E33" i="14"/>
  <c r="D33" i="14"/>
  <c r="G32" i="14"/>
  <c r="F32" i="14"/>
  <c r="E32" i="14"/>
  <c r="D32" i="14"/>
  <c r="G31" i="14"/>
  <c r="F31" i="14"/>
  <c r="E31" i="14"/>
  <c r="D31" i="14"/>
  <c r="G30" i="14"/>
  <c r="F30" i="14"/>
  <c r="E30" i="14"/>
  <c r="D30" i="14"/>
  <c r="G29" i="14"/>
  <c r="F29" i="14"/>
  <c r="E29" i="14"/>
  <c r="D29" i="14"/>
  <c r="G28" i="14"/>
  <c r="F28" i="14"/>
  <c r="E28" i="14"/>
  <c r="D28" i="14"/>
  <c r="G27" i="14"/>
  <c r="F27" i="14"/>
  <c r="E27" i="14"/>
  <c r="D27" i="14"/>
  <c r="G26" i="14"/>
  <c r="F26" i="14"/>
  <c r="E26" i="14"/>
  <c r="D26" i="14"/>
  <c r="G25" i="14"/>
  <c r="F25" i="14"/>
  <c r="E25" i="14"/>
  <c r="D25" i="14"/>
  <c r="G24" i="14"/>
  <c r="F24" i="14"/>
  <c r="E24" i="14"/>
  <c r="D24" i="14"/>
  <c r="G23" i="14"/>
  <c r="F23" i="14"/>
  <c r="E23" i="14"/>
  <c r="D23" i="14"/>
  <c r="G22" i="14"/>
  <c r="F22" i="14"/>
  <c r="E22" i="14"/>
  <c r="D22" i="14"/>
  <c r="G18" i="14"/>
  <c r="F18" i="14"/>
  <c r="E18" i="14"/>
  <c r="D18" i="14"/>
  <c r="G21" i="14"/>
  <c r="F21" i="14"/>
  <c r="E21" i="14"/>
  <c r="D21" i="14"/>
  <c r="G17" i="14"/>
  <c r="F17" i="14"/>
  <c r="E17" i="14"/>
  <c r="D17" i="14"/>
  <c r="G16" i="14"/>
  <c r="F16" i="14"/>
  <c r="E16" i="14"/>
  <c r="D16" i="14"/>
  <c r="G14" i="14"/>
  <c r="F14" i="14"/>
  <c r="E14" i="14"/>
  <c r="D14" i="14"/>
  <c r="G15" i="14"/>
  <c r="F15" i="14"/>
  <c r="E15" i="14"/>
  <c r="D15" i="14"/>
  <c r="G20" i="14"/>
  <c r="F20" i="14"/>
  <c r="E20" i="14"/>
  <c r="D20" i="14"/>
  <c r="G13" i="14"/>
  <c r="F13" i="14"/>
  <c r="E13" i="14"/>
  <c r="D13" i="14"/>
  <c r="G12" i="14"/>
  <c r="F12" i="14"/>
  <c r="E12" i="14"/>
  <c r="D12" i="14"/>
  <c r="G19" i="14"/>
  <c r="F19" i="14"/>
  <c r="E19" i="14"/>
  <c r="D19" i="14"/>
  <c r="G10" i="14"/>
  <c r="F10" i="14"/>
  <c r="E10" i="14"/>
  <c r="D10" i="14"/>
  <c r="G11" i="14"/>
  <c r="F11" i="14"/>
  <c r="E11" i="14"/>
  <c r="D11" i="14"/>
  <c r="G9" i="14"/>
  <c r="F9" i="14"/>
  <c r="E9" i="14"/>
  <c r="D9" i="14"/>
  <c r="G8" i="14"/>
  <c r="F8" i="14"/>
  <c r="E8" i="14"/>
  <c r="D8" i="14"/>
  <c r="G7" i="14"/>
  <c r="F7" i="14"/>
  <c r="E7" i="14"/>
  <c r="D7" i="14"/>
  <c r="G6" i="14"/>
  <c r="F6" i="14"/>
  <c r="E6" i="14"/>
  <c r="D6" i="14"/>
  <c r="G5" i="14"/>
  <c r="F5" i="14"/>
  <c r="E5" i="14"/>
  <c r="D5" i="14"/>
  <c r="E20" i="9" l="1"/>
  <c r="D20" i="9"/>
  <c r="G9" i="9"/>
  <c r="F9" i="9"/>
  <c r="E9" i="9"/>
  <c r="D9" i="9"/>
  <c r="F4" i="4"/>
  <c r="E4" i="4"/>
  <c r="D4" i="4"/>
  <c r="E88" i="9" l="1"/>
  <c r="D88" i="9"/>
  <c r="E80" i="9"/>
  <c r="D80" i="9"/>
  <c r="E79" i="9"/>
  <c r="D79" i="9"/>
  <c r="E78" i="9"/>
  <c r="D78" i="9"/>
  <c r="E71" i="9"/>
  <c r="D71" i="9"/>
  <c r="E56" i="9"/>
  <c r="D56" i="9"/>
  <c r="E54" i="9"/>
  <c r="D54" i="9"/>
  <c r="E52" i="9"/>
  <c r="D52" i="9"/>
  <c r="E40" i="9"/>
  <c r="D40" i="9"/>
  <c r="E39" i="9"/>
  <c r="D39" i="9"/>
  <c r="E33" i="9"/>
  <c r="D33" i="9"/>
  <c r="E32" i="9"/>
  <c r="D32" i="9"/>
  <c r="E31" i="9"/>
  <c r="D31" i="9"/>
  <c r="E23" i="9"/>
  <c r="D23" i="9"/>
  <c r="E22" i="9"/>
  <c r="D22" i="9"/>
  <c r="E21" i="9"/>
  <c r="D21" i="9"/>
  <c r="E19" i="9"/>
  <c r="D19" i="9"/>
  <c r="E16" i="9"/>
  <c r="D16" i="9"/>
  <c r="E15" i="9"/>
  <c r="D15" i="9"/>
  <c r="E12" i="9"/>
  <c r="D12" i="9"/>
  <c r="E5" i="9"/>
  <c r="D5" i="9"/>
  <c r="F19" i="4"/>
  <c r="E19" i="4"/>
  <c r="D19" i="4"/>
  <c r="E17" i="9" l="1"/>
  <c r="D17" i="9"/>
  <c r="F7" i="3" l="1"/>
  <c r="E7" i="3"/>
  <c r="D7" i="3"/>
  <c r="F37" i="3" l="1"/>
  <c r="E37" i="3"/>
  <c r="D37" i="3"/>
  <c r="D38" i="3"/>
  <c r="E38" i="3"/>
  <c r="F38" i="3"/>
  <c r="E81" i="9" l="1"/>
  <c r="D81" i="9"/>
  <c r="E6" i="9"/>
  <c r="D6" i="9"/>
  <c r="D18" i="3"/>
  <c r="F53" i="4" l="1"/>
  <c r="E53" i="4"/>
  <c r="D53" i="4"/>
  <c r="H17" i="7" l="1"/>
  <c r="G17" i="7"/>
  <c r="I17" i="7" l="1"/>
  <c r="H20" i="7" l="1"/>
  <c r="G20" i="7"/>
  <c r="H24" i="7"/>
  <c r="G24" i="7"/>
  <c r="H4" i="7"/>
  <c r="G4" i="7"/>
  <c r="I4" i="7" s="1"/>
  <c r="I24" i="7" l="1"/>
  <c r="I20" i="7"/>
  <c r="F90" i="9" l="1"/>
  <c r="F89" i="9"/>
  <c r="F88" i="9"/>
  <c r="F87" i="9"/>
  <c r="F86" i="9"/>
  <c r="F83" i="9"/>
  <c r="F85" i="9"/>
  <c r="F82" i="9"/>
  <c r="F84" i="9"/>
  <c r="F80" i="9"/>
  <c r="F81" i="9"/>
  <c r="F79" i="9"/>
  <c r="F78" i="9"/>
  <c r="F77" i="9"/>
  <c r="F76" i="9"/>
  <c r="F75" i="9"/>
  <c r="F74" i="9"/>
  <c r="F73" i="9"/>
  <c r="F71" i="9"/>
  <c r="F72" i="9"/>
  <c r="F70" i="9"/>
  <c r="F69" i="9"/>
  <c r="F68" i="9"/>
  <c r="F63" i="9"/>
  <c r="F67" i="9"/>
  <c r="F66" i="9"/>
  <c r="F65" i="9"/>
  <c r="F64" i="9"/>
  <c r="F62" i="9"/>
  <c r="F61" i="9"/>
  <c r="F55" i="9"/>
  <c r="F60" i="9"/>
  <c r="F59" i="9"/>
  <c r="F58" i="9"/>
  <c r="F53" i="9"/>
  <c r="F57" i="9"/>
  <c r="F56" i="9"/>
  <c r="F54" i="9"/>
  <c r="F52" i="9"/>
  <c r="F51" i="9"/>
  <c r="F50" i="9"/>
  <c r="F49" i="9"/>
  <c r="F46" i="9"/>
  <c r="F41" i="9"/>
  <c r="F47" i="9"/>
  <c r="F43" i="9"/>
  <c r="F45" i="9"/>
  <c r="F42" i="9"/>
  <c r="F44" i="9"/>
  <c r="F40" i="9"/>
  <c r="F39" i="9"/>
  <c r="F38" i="9"/>
  <c r="F36" i="9"/>
  <c r="F35" i="9"/>
  <c r="F34" i="9"/>
  <c r="F33" i="9"/>
  <c r="F32" i="9"/>
  <c r="F31" i="9"/>
  <c r="F30" i="9"/>
  <c r="F29" i="9"/>
  <c r="F28" i="9"/>
  <c r="F27" i="9"/>
  <c r="F25" i="9"/>
  <c r="F26" i="9"/>
  <c r="F24" i="9"/>
  <c r="F22" i="9"/>
  <c r="F23" i="9"/>
  <c r="F17" i="9"/>
  <c r="F20" i="9"/>
  <c r="F21" i="9"/>
  <c r="F19" i="9"/>
  <c r="F18" i="9"/>
  <c r="F16" i="9"/>
  <c r="E18" i="9"/>
  <c r="D18" i="9"/>
  <c r="H5" i="7"/>
  <c r="G5" i="7"/>
  <c r="H35" i="7"/>
  <c r="G35" i="7"/>
  <c r="H12" i="7"/>
  <c r="G12" i="7"/>
  <c r="H32" i="7"/>
  <c r="G32" i="7"/>
  <c r="H23" i="7"/>
  <c r="G23" i="7"/>
  <c r="H34" i="7"/>
  <c r="G34" i="7"/>
  <c r="H9" i="7"/>
  <c r="G9" i="7"/>
  <c r="H16" i="7"/>
  <c r="G16" i="7"/>
  <c r="H28" i="7"/>
  <c r="G28" i="7"/>
  <c r="H13" i="7"/>
  <c r="G13" i="7"/>
  <c r="H14" i="7"/>
  <c r="G14" i="7"/>
  <c r="H40" i="7"/>
  <c r="G40" i="7"/>
  <c r="H26" i="7"/>
  <c r="G26" i="7"/>
  <c r="H8" i="7"/>
  <c r="G8" i="7"/>
  <c r="H15" i="7"/>
  <c r="G15" i="7"/>
  <c r="H31" i="7"/>
  <c r="G31" i="7"/>
  <c r="I31" i="7" s="1"/>
  <c r="H38" i="7"/>
  <c r="G38" i="7"/>
  <c r="H25" i="7"/>
  <c r="G25" i="7"/>
  <c r="H29" i="7"/>
  <c r="G29" i="7"/>
  <c r="H19" i="7"/>
  <c r="G19" i="7"/>
  <c r="I19" i="7" s="1"/>
  <c r="H11" i="7"/>
  <c r="G11" i="7"/>
  <c r="H36" i="7"/>
  <c r="G36" i="7"/>
  <c r="H27" i="7"/>
  <c r="G27" i="7"/>
  <c r="H41" i="7"/>
  <c r="G41" i="7"/>
  <c r="I41" i="7" s="1"/>
  <c r="H21" i="7"/>
  <c r="G21" i="7"/>
  <c r="H3" i="7"/>
  <c r="G3" i="7"/>
  <c r="H7" i="7"/>
  <c r="G7" i="7"/>
  <c r="H33" i="7"/>
  <c r="G33" i="7"/>
  <c r="I33" i="7" s="1"/>
  <c r="H39" i="7"/>
  <c r="G39" i="7"/>
  <c r="H22" i="7"/>
  <c r="G22" i="7"/>
  <c r="H10" i="7"/>
  <c r="G10" i="7"/>
  <c r="H42" i="7"/>
  <c r="G42" i="7"/>
  <c r="H37" i="7"/>
  <c r="G37" i="7"/>
  <c r="H30" i="7"/>
  <c r="G30" i="7"/>
  <c r="H18" i="7"/>
  <c r="G18" i="7"/>
  <c r="H6" i="7"/>
  <c r="G6" i="7"/>
  <c r="I6" i="7" s="1"/>
  <c r="I40" i="7" l="1"/>
  <c r="I21" i="7"/>
  <c r="I12" i="7"/>
  <c r="I30" i="7"/>
  <c r="I3" i="7"/>
  <c r="I37" i="7"/>
  <c r="I39" i="7"/>
  <c r="I16" i="7"/>
  <c r="I18" i="7"/>
  <c r="I10" i="7"/>
  <c r="I7" i="7"/>
  <c r="I29" i="7"/>
  <c r="I35" i="7"/>
  <c r="I32" i="7"/>
  <c r="I5" i="7"/>
  <c r="I22" i="7"/>
  <c r="I36" i="7"/>
  <c r="I25" i="7"/>
  <c r="I8" i="7"/>
  <c r="I42" i="7"/>
  <c r="I11" i="7"/>
  <c r="I23" i="7"/>
  <c r="I27" i="7"/>
  <c r="I14" i="7"/>
  <c r="I34" i="7"/>
  <c r="I9" i="7"/>
  <c r="I28" i="7"/>
  <c r="I13" i="7"/>
  <c r="I26" i="7"/>
  <c r="I15" i="7"/>
  <c r="I38" i="7"/>
  <c r="F38" i="4"/>
  <c r="E38" i="4"/>
  <c r="D38" i="4"/>
  <c r="F40" i="4"/>
  <c r="E40" i="4"/>
  <c r="D40" i="4"/>
  <c r="F26" i="4"/>
  <c r="E26" i="4"/>
  <c r="D26" i="4"/>
  <c r="F28" i="4"/>
  <c r="E28" i="4"/>
  <c r="D28" i="4"/>
  <c r="F47" i="4"/>
  <c r="E47" i="4"/>
  <c r="D47" i="4"/>
  <c r="F5" i="4"/>
  <c r="E5" i="4"/>
  <c r="D5" i="4"/>
  <c r="F31" i="4"/>
  <c r="E31" i="4"/>
  <c r="D31" i="4"/>
  <c r="F18" i="4"/>
  <c r="E18" i="4"/>
  <c r="D18" i="4"/>
  <c r="F12" i="4"/>
  <c r="E12" i="4"/>
  <c r="D12" i="4"/>
  <c r="F14" i="4"/>
  <c r="E14" i="4"/>
  <c r="D14" i="4"/>
  <c r="F17" i="4"/>
  <c r="E17" i="4"/>
  <c r="D17" i="4"/>
  <c r="F15" i="4"/>
  <c r="E15" i="4"/>
  <c r="D15" i="4"/>
  <c r="F32" i="4"/>
  <c r="E32" i="4"/>
  <c r="D32" i="4"/>
  <c r="F45" i="3" l="1"/>
  <c r="F43" i="3"/>
  <c r="F44" i="3"/>
  <c r="F42" i="3"/>
  <c r="F41" i="3"/>
  <c r="F40" i="3"/>
  <c r="F39" i="3"/>
  <c r="F34" i="3"/>
  <c r="F33" i="3"/>
  <c r="F32" i="3"/>
  <c r="F31" i="3"/>
  <c r="F30" i="3"/>
  <c r="F27" i="3"/>
  <c r="F28" i="3"/>
  <c r="F26" i="3"/>
  <c r="F23" i="3"/>
  <c r="F22" i="3"/>
  <c r="F21" i="3"/>
  <c r="F14" i="3"/>
  <c r="F13" i="3"/>
  <c r="F19" i="3"/>
  <c r="F16" i="3"/>
  <c r="F15" i="3"/>
  <c r="F11" i="3"/>
  <c r="F10" i="3"/>
  <c r="F9" i="3"/>
  <c r="F6" i="3"/>
  <c r="F8" i="3"/>
  <c r="F3" i="3"/>
  <c r="E45" i="3"/>
  <c r="E43" i="3"/>
  <c r="E44" i="3"/>
  <c r="E42" i="3"/>
  <c r="E41" i="3"/>
  <c r="E40" i="3"/>
  <c r="E39" i="3"/>
  <c r="E34" i="3"/>
  <c r="E33" i="3"/>
  <c r="E32" i="3"/>
  <c r="E31" i="3"/>
  <c r="E30" i="3"/>
  <c r="E27" i="3"/>
  <c r="E28" i="3"/>
  <c r="E26" i="3"/>
  <c r="E23" i="3"/>
  <c r="E22" i="3"/>
  <c r="E21" i="3"/>
  <c r="E14" i="3"/>
  <c r="E13" i="3"/>
  <c r="E19" i="3"/>
  <c r="E16" i="3"/>
  <c r="E15" i="3"/>
  <c r="E11" i="3"/>
  <c r="E10" i="3"/>
  <c r="E9" i="3"/>
  <c r="E6" i="3"/>
  <c r="E8" i="3"/>
  <c r="E3" i="3"/>
  <c r="G48" i="9" l="1"/>
  <c r="F48" i="9"/>
  <c r="E48" i="9"/>
  <c r="D48" i="9"/>
  <c r="G37" i="9"/>
  <c r="F37" i="9"/>
  <c r="E37" i="9"/>
  <c r="D37" i="9"/>
  <c r="G76" i="9"/>
  <c r="E76" i="9"/>
  <c r="D76" i="9"/>
  <c r="G26" i="9"/>
  <c r="E26" i="9"/>
  <c r="D26" i="9"/>
  <c r="G13" i="9"/>
  <c r="F13" i="9"/>
  <c r="E13" i="9"/>
  <c r="D13" i="9"/>
  <c r="G8" i="9"/>
  <c r="F8" i="9"/>
  <c r="E8" i="9"/>
  <c r="D8" i="9"/>
  <c r="D87" i="9" l="1"/>
  <c r="G35" i="9" l="1"/>
  <c r="E35" i="9"/>
  <c r="D35" i="9"/>
  <c r="G5" i="9"/>
  <c r="F5" i="9"/>
  <c r="G82" i="9"/>
  <c r="E82" i="9"/>
  <c r="D82" i="9"/>
  <c r="G20" i="9"/>
  <c r="G90" i="9"/>
  <c r="E90" i="9"/>
  <c r="D90" i="9"/>
  <c r="G88" i="9"/>
  <c r="G89" i="9"/>
  <c r="E89" i="9"/>
  <c r="D89" i="9"/>
  <c r="G78" i="9"/>
  <c r="G81" i="9"/>
  <c r="G79" i="9"/>
  <c r="G84" i="9"/>
  <c r="E84" i="9"/>
  <c r="D84" i="9"/>
  <c r="G86" i="9"/>
  <c r="E86" i="9"/>
  <c r="D86" i="9"/>
  <c r="G85" i="9"/>
  <c r="E85" i="9"/>
  <c r="D85" i="9"/>
  <c r="G87" i="9"/>
  <c r="E87" i="9"/>
  <c r="G83" i="9"/>
  <c r="E83" i="9"/>
  <c r="D83" i="9"/>
  <c r="G80" i="9"/>
  <c r="G72" i="9"/>
  <c r="E72" i="9"/>
  <c r="D72" i="9"/>
  <c r="G74" i="9"/>
  <c r="E74" i="9"/>
  <c r="D74" i="9"/>
  <c r="G75" i="9"/>
  <c r="E75" i="9"/>
  <c r="D75" i="9"/>
  <c r="G71" i="9"/>
  <c r="G73" i="9"/>
  <c r="E73" i="9"/>
  <c r="D73" i="9"/>
  <c r="G77" i="9"/>
  <c r="E77" i="9"/>
  <c r="D77" i="9"/>
  <c r="G59" i="9"/>
  <c r="E59" i="9"/>
  <c r="D59" i="9"/>
  <c r="G61" i="9"/>
  <c r="E61" i="9"/>
  <c r="D61" i="9"/>
  <c r="G52" i="9"/>
  <c r="G66" i="9"/>
  <c r="E66" i="9"/>
  <c r="D66" i="9"/>
  <c r="G54" i="9"/>
  <c r="G57" i="9"/>
  <c r="E57" i="9"/>
  <c r="D57" i="9"/>
  <c r="G62" i="9"/>
  <c r="E62" i="9"/>
  <c r="D62" i="9"/>
  <c r="G63" i="9"/>
  <c r="E63" i="9"/>
  <c r="D63" i="9"/>
  <c r="G64" i="9"/>
  <c r="E64" i="9"/>
  <c r="D64" i="9"/>
  <c r="G53" i="9"/>
  <c r="E53" i="9"/>
  <c r="D53" i="9"/>
  <c r="G65" i="9"/>
  <c r="E65" i="9"/>
  <c r="D65" i="9"/>
  <c r="G68" i="9"/>
  <c r="E68" i="9"/>
  <c r="D68" i="9"/>
  <c r="G58" i="9"/>
  <c r="E58" i="9"/>
  <c r="D58" i="9"/>
  <c r="G60" i="9"/>
  <c r="E60" i="9"/>
  <c r="D60" i="9"/>
  <c r="G69" i="9"/>
  <c r="E69" i="9"/>
  <c r="D69" i="9"/>
  <c r="G56" i="9"/>
  <c r="G70" i="9"/>
  <c r="E70" i="9"/>
  <c r="D70" i="9"/>
  <c r="G67" i="9"/>
  <c r="E67" i="9"/>
  <c r="D67" i="9"/>
  <c r="G55" i="9"/>
  <c r="E55" i="9"/>
  <c r="D55" i="9"/>
  <c r="G44" i="9"/>
  <c r="E44" i="9"/>
  <c r="D44" i="9"/>
  <c r="G40" i="9"/>
  <c r="G42" i="9"/>
  <c r="E42" i="9"/>
  <c r="D42" i="9"/>
  <c r="G43" i="9"/>
  <c r="E43" i="9"/>
  <c r="D43" i="9"/>
  <c r="G46" i="9"/>
  <c r="E46" i="9"/>
  <c r="D46" i="9"/>
  <c r="G49" i="9"/>
  <c r="E49" i="9"/>
  <c r="D49" i="9"/>
  <c r="G47" i="9"/>
  <c r="E47" i="9"/>
  <c r="D47" i="9"/>
  <c r="G50" i="9"/>
  <c r="E50" i="9"/>
  <c r="D50" i="9"/>
  <c r="G51" i="9"/>
  <c r="E51" i="9"/>
  <c r="D51" i="9"/>
  <c r="G41" i="9"/>
  <c r="E41" i="9"/>
  <c r="D41" i="9"/>
  <c r="G45" i="9"/>
  <c r="E45" i="9"/>
  <c r="D45" i="9"/>
  <c r="G39" i="9"/>
  <c r="G31" i="9"/>
  <c r="G36" i="9"/>
  <c r="E36" i="9"/>
  <c r="D36" i="9"/>
  <c r="G33" i="9"/>
  <c r="G32" i="9"/>
  <c r="G34" i="9"/>
  <c r="E34" i="9"/>
  <c r="D34" i="9"/>
  <c r="G38" i="9"/>
  <c r="E38" i="9"/>
  <c r="D38" i="9"/>
  <c r="G17" i="9"/>
  <c r="G16" i="9"/>
  <c r="G19" i="9"/>
  <c r="G21" i="9"/>
  <c r="G18" i="9"/>
  <c r="G25" i="9"/>
  <c r="E25" i="9"/>
  <c r="D25" i="9"/>
  <c r="G15" i="9"/>
  <c r="F15" i="9"/>
  <c r="G24" i="9"/>
  <c r="E24" i="9"/>
  <c r="D24" i="9"/>
  <c r="G27" i="9"/>
  <c r="E27" i="9"/>
  <c r="D27" i="9"/>
  <c r="G28" i="9"/>
  <c r="E28" i="9"/>
  <c r="D28" i="9"/>
  <c r="G29" i="9"/>
  <c r="E29" i="9"/>
  <c r="D29" i="9"/>
  <c r="G23" i="9"/>
  <c r="G30" i="9"/>
  <c r="E30" i="9"/>
  <c r="D30" i="9"/>
  <c r="G11" i="9"/>
  <c r="F11" i="9"/>
  <c r="E11" i="9"/>
  <c r="D11" i="9"/>
  <c r="G12" i="9"/>
  <c r="F12" i="9"/>
  <c r="G14" i="9"/>
  <c r="F14" i="9"/>
  <c r="E14" i="9"/>
  <c r="D14" i="9"/>
  <c r="G22" i="9"/>
  <c r="G7" i="9"/>
  <c r="F7" i="9"/>
  <c r="E7" i="9"/>
  <c r="D7" i="9"/>
  <c r="G6" i="9"/>
  <c r="F6" i="9"/>
  <c r="G10" i="9"/>
  <c r="F10" i="9"/>
  <c r="E10" i="9"/>
  <c r="D10" i="9"/>
  <c r="I91" i="9"/>
  <c r="K91" i="9"/>
  <c r="M91" i="9"/>
  <c r="O91" i="9"/>
  <c r="Q91" i="9"/>
  <c r="S91" i="9"/>
  <c r="V91" i="9"/>
  <c r="X91" i="9"/>
  <c r="Z91" i="9"/>
  <c r="AB91" i="9"/>
  <c r="AD91" i="9"/>
  <c r="AF91" i="9"/>
  <c r="E31" i="8"/>
  <c r="F50" i="4" l="1"/>
  <c r="E50" i="4"/>
  <c r="D50" i="4"/>
  <c r="F49" i="4"/>
  <c r="E49" i="4"/>
  <c r="D49" i="4"/>
  <c r="F48" i="4"/>
  <c r="E48" i="4"/>
  <c r="D48" i="4"/>
  <c r="F46" i="4"/>
  <c r="E46" i="4"/>
  <c r="D46" i="4"/>
  <c r="F45" i="4"/>
  <c r="E45" i="4"/>
  <c r="D45" i="4"/>
  <c r="F36" i="4"/>
  <c r="E36" i="4"/>
  <c r="D36" i="4"/>
  <c r="F35" i="4"/>
  <c r="E35" i="4"/>
  <c r="D35" i="4"/>
  <c r="F41" i="4"/>
  <c r="E41" i="4"/>
  <c r="D41" i="4"/>
  <c r="F39" i="4"/>
  <c r="E39" i="4"/>
  <c r="D39" i="4"/>
  <c r="F27" i="4"/>
  <c r="E27" i="4"/>
  <c r="D27" i="4"/>
  <c r="F34" i="4"/>
  <c r="E34" i="4"/>
  <c r="D34" i="4"/>
  <c r="F33" i="4"/>
  <c r="E33" i="4"/>
  <c r="D33" i="4"/>
  <c r="F29" i="4"/>
  <c r="E29" i="4"/>
  <c r="D29" i="4"/>
  <c r="F30" i="4"/>
  <c r="E30" i="4"/>
  <c r="D30" i="4"/>
  <c r="F24" i="4"/>
  <c r="E24" i="4"/>
  <c r="D24" i="4"/>
  <c r="F21" i="4"/>
  <c r="E21" i="4"/>
  <c r="D21" i="4"/>
  <c r="F23" i="4"/>
  <c r="E23" i="4"/>
  <c r="D23" i="4"/>
  <c r="F20" i="4"/>
  <c r="E20" i="4"/>
  <c r="D20" i="4"/>
  <c r="F8" i="4"/>
  <c r="E8" i="4"/>
  <c r="D8" i="4"/>
  <c r="F10" i="4"/>
  <c r="E10" i="4"/>
  <c r="D10" i="4"/>
  <c r="F9" i="4"/>
  <c r="E9" i="4"/>
  <c r="D9" i="4"/>
  <c r="F13" i="4"/>
  <c r="E13" i="4"/>
  <c r="D13" i="4"/>
  <c r="F16" i="4"/>
  <c r="E16" i="4"/>
  <c r="D16" i="4"/>
  <c r="F11" i="4"/>
  <c r="E11" i="4"/>
  <c r="D11" i="4"/>
  <c r="F7" i="4"/>
  <c r="E7" i="4"/>
  <c r="D7" i="4"/>
  <c r="F6" i="4"/>
  <c r="E6" i="4"/>
  <c r="D6" i="4"/>
  <c r="F40" i="8" l="1"/>
  <c r="F23" i="8"/>
  <c r="F4" i="8"/>
  <c r="F20" i="8"/>
  <c r="F14" i="8"/>
  <c r="F39" i="8"/>
  <c r="F25" i="8"/>
  <c r="F30" i="8"/>
  <c r="F29" i="8"/>
  <c r="F37" i="8"/>
  <c r="F7" i="8"/>
  <c r="F9" i="8"/>
  <c r="F12" i="8"/>
  <c r="F5" i="8"/>
  <c r="F16" i="8"/>
  <c r="F19" i="8"/>
  <c r="F21" i="8"/>
  <c r="F33" i="8"/>
  <c r="F10" i="8"/>
  <c r="F17" i="8"/>
  <c r="F3" i="8"/>
  <c r="F26" i="8"/>
  <c r="F27" i="8"/>
  <c r="F11" i="8"/>
  <c r="F15" i="8"/>
  <c r="F18" i="8"/>
  <c r="F34" i="8"/>
  <c r="F28" i="8"/>
  <c r="F38" i="8"/>
  <c r="F32" i="8"/>
  <c r="F35" i="8"/>
  <c r="F6" i="8"/>
  <c r="F22" i="8"/>
  <c r="F8" i="8"/>
  <c r="F36" i="8"/>
  <c r="F24" i="8"/>
  <c r="F31" i="8"/>
  <c r="E40" i="8"/>
  <c r="D40" i="8"/>
  <c r="E23" i="8"/>
  <c r="D23" i="8"/>
  <c r="E4" i="8"/>
  <c r="D4" i="8"/>
  <c r="E20" i="8"/>
  <c r="D20" i="8"/>
  <c r="E14" i="8"/>
  <c r="D14" i="8"/>
  <c r="E39" i="8"/>
  <c r="D39" i="8"/>
  <c r="E25" i="8"/>
  <c r="D25" i="8"/>
  <c r="E30" i="8"/>
  <c r="D30" i="8"/>
  <c r="E29" i="8"/>
  <c r="D29" i="8"/>
  <c r="E37" i="8"/>
  <c r="D37" i="8"/>
  <c r="E7" i="8"/>
  <c r="D7" i="8"/>
  <c r="E9" i="8"/>
  <c r="D9" i="8"/>
  <c r="E12" i="8"/>
  <c r="D12" i="8"/>
  <c r="E5" i="8"/>
  <c r="D5" i="8"/>
  <c r="E16" i="8"/>
  <c r="D16" i="8"/>
  <c r="E19" i="8"/>
  <c r="D19" i="8"/>
  <c r="E21" i="8"/>
  <c r="D21" i="8"/>
  <c r="E33" i="8"/>
  <c r="D33" i="8"/>
  <c r="E10" i="8"/>
  <c r="D10" i="8"/>
  <c r="E17" i="8"/>
  <c r="D17" i="8"/>
  <c r="E3" i="8"/>
  <c r="D3" i="8"/>
  <c r="E26" i="8"/>
  <c r="D26" i="8"/>
  <c r="E27" i="8"/>
  <c r="D27" i="8"/>
  <c r="E11" i="8"/>
  <c r="D11" i="8"/>
  <c r="E15" i="8"/>
  <c r="D15" i="8"/>
  <c r="E18" i="8"/>
  <c r="D18" i="8"/>
  <c r="E34" i="8"/>
  <c r="D34" i="8"/>
  <c r="E28" i="8"/>
  <c r="D28" i="8"/>
  <c r="E38" i="8"/>
  <c r="D38" i="8"/>
  <c r="E32" i="8"/>
  <c r="D32" i="8"/>
  <c r="E35" i="8"/>
  <c r="D35" i="8"/>
  <c r="E6" i="8"/>
  <c r="D6" i="8"/>
  <c r="E22" i="8"/>
  <c r="D22" i="8"/>
  <c r="E8" i="8"/>
  <c r="D8" i="8"/>
  <c r="E36" i="8"/>
  <c r="D36" i="8"/>
  <c r="E24" i="8"/>
  <c r="D24" i="8"/>
  <c r="D31" i="8"/>
  <c r="F25" i="4"/>
  <c r="E25" i="4"/>
  <c r="D25" i="4"/>
  <c r="F54" i="4"/>
  <c r="E54" i="4"/>
  <c r="D54" i="4"/>
  <c r="F37" i="4"/>
  <c r="E37" i="4"/>
  <c r="D37" i="4"/>
  <c r="F22" i="4"/>
  <c r="E22" i="4"/>
  <c r="D22" i="4"/>
  <c r="F3" i="4"/>
  <c r="E3" i="4"/>
  <c r="D3" i="4"/>
  <c r="F51" i="4"/>
  <c r="E51" i="4"/>
  <c r="D51" i="4"/>
  <c r="F43" i="4"/>
  <c r="E43" i="4"/>
  <c r="D43" i="4"/>
  <c r="F44" i="4"/>
  <c r="E44" i="4"/>
  <c r="D44" i="4"/>
  <c r="F42" i="4"/>
  <c r="E42" i="4"/>
  <c r="D42" i="4"/>
  <c r="F52" i="4"/>
  <c r="E52" i="4"/>
  <c r="D52" i="4"/>
  <c r="D14" i="3"/>
  <c r="D19" i="3"/>
  <c r="D40" i="3"/>
  <c r="D13" i="3"/>
  <c r="D16" i="3"/>
  <c r="D5" i="3"/>
  <c r="E5" i="3"/>
  <c r="F5" i="3"/>
  <c r="D12" i="3"/>
  <c r="E12" i="3"/>
  <c r="F12" i="3"/>
  <c r="D36" i="3"/>
  <c r="E36" i="3"/>
  <c r="F36" i="3"/>
  <c r="D4" i="3"/>
  <c r="E4" i="3"/>
  <c r="F4" i="3"/>
  <c r="D35" i="3"/>
  <c r="E35" i="3"/>
  <c r="F35" i="3"/>
  <c r="D47" i="3"/>
  <c r="E47" i="3"/>
  <c r="F47" i="3"/>
  <c r="D48" i="3"/>
  <c r="E48" i="3"/>
  <c r="F48" i="3"/>
  <c r="D25" i="3"/>
  <c r="E25" i="3"/>
  <c r="F25" i="3"/>
  <c r="D24" i="3"/>
  <c r="E24" i="3"/>
  <c r="F24" i="3"/>
  <c r="E18" i="3"/>
  <c r="F18" i="3"/>
  <c r="D17" i="3"/>
  <c r="E17" i="3"/>
  <c r="F17" i="3"/>
  <c r="D20" i="3"/>
  <c r="E20" i="3"/>
  <c r="F20" i="3"/>
  <c r="D29" i="3"/>
  <c r="E29" i="3"/>
  <c r="F29" i="3"/>
  <c r="D46" i="3"/>
  <c r="E46" i="3"/>
  <c r="F46" i="3"/>
  <c r="F6" i="5"/>
  <c r="E6" i="5"/>
  <c r="D6" i="5"/>
  <c r="F74" i="5"/>
  <c r="E74" i="5"/>
  <c r="D74" i="5"/>
  <c r="F30" i="5"/>
  <c r="E30" i="5"/>
  <c r="D30" i="5"/>
  <c r="F5" i="5"/>
  <c r="E5" i="5"/>
  <c r="D5" i="5"/>
  <c r="F17" i="5"/>
  <c r="E17" i="5"/>
  <c r="D17" i="5"/>
  <c r="F27" i="5"/>
  <c r="E27" i="5"/>
  <c r="D27" i="5"/>
  <c r="F59" i="5"/>
  <c r="E59" i="5"/>
  <c r="D59" i="5"/>
  <c r="F55" i="5"/>
  <c r="E55" i="5"/>
  <c r="D55" i="5"/>
  <c r="F49" i="5"/>
  <c r="E49" i="5"/>
  <c r="D49" i="5"/>
  <c r="F65" i="5"/>
  <c r="E65" i="5"/>
  <c r="D65" i="5"/>
  <c r="F67" i="5"/>
  <c r="E67" i="5"/>
  <c r="D67" i="5"/>
  <c r="F66" i="5"/>
  <c r="E66" i="5"/>
  <c r="D66" i="5"/>
  <c r="F24" i="5"/>
  <c r="E24" i="5"/>
  <c r="D24" i="5"/>
  <c r="F8" i="5"/>
  <c r="E8" i="5"/>
  <c r="D8" i="5"/>
  <c r="F78" i="5"/>
  <c r="E78" i="5"/>
  <c r="D78" i="5"/>
  <c r="F9" i="5"/>
  <c r="E9" i="5"/>
  <c r="D9" i="5"/>
  <c r="F48" i="5"/>
  <c r="E48" i="5"/>
  <c r="D48" i="5"/>
  <c r="F23" i="5"/>
  <c r="E23" i="5"/>
  <c r="D23" i="5"/>
  <c r="F12" i="5"/>
  <c r="E12" i="5"/>
  <c r="D12" i="5"/>
  <c r="F40" i="5"/>
  <c r="E40" i="5"/>
  <c r="D40" i="5"/>
  <c r="F38" i="5"/>
  <c r="E38" i="5"/>
  <c r="D38" i="5"/>
  <c r="F15" i="5"/>
  <c r="E15" i="5"/>
  <c r="D15" i="5"/>
  <c r="F71" i="5"/>
  <c r="E71" i="5"/>
  <c r="D71" i="5"/>
  <c r="F36" i="5"/>
  <c r="E36" i="5"/>
  <c r="D36" i="5"/>
  <c r="F61" i="5"/>
  <c r="E61" i="5"/>
  <c r="D61" i="5"/>
  <c r="F73" i="5"/>
  <c r="E73" i="5"/>
  <c r="D73" i="5"/>
  <c r="F60" i="5"/>
  <c r="E60" i="5"/>
  <c r="D60" i="5"/>
  <c r="F14" i="5"/>
  <c r="E14" i="5"/>
  <c r="D14" i="5"/>
  <c r="F19" i="5"/>
  <c r="E19" i="5"/>
  <c r="D19" i="5"/>
  <c r="F20" i="5"/>
  <c r="E20" i="5"/>
  <c r="D20" i="5"/>
  <c r="F70" i="5"/>
  <c r="E70" i="5"/>
  <c r="D70" i="5"/>
  <c r="F54" i="5"/>
  <c r="E54" i="5"/>
  <c r="D54" i="5"/>
  <c r="F3" i="5"/>
  <c r="E3" i="5"/>
  <c r="D3" i="5"/>
  <c r="F43" i="5"/>
  <c r="E43" i="5"/>
  <c r="D43" i="5"/>
  <c r="F7" i="5"/>
  <c r="E7" i="5"/>
  <c r="D7" i="5"/>
  <c r="F10" i="5"/>
  <c r="E10" i="5"/>
  <c r="D10" i="5"/>
  <c r="F46" i="5"/>
  <c r="E46" i="5"/>
  <c r="D46" i="5"/>
  <c r="F57" i="5"/>
  <c r="E57" i="5"/>
  <c r="D57" i="5"/>
  <c r="F11" i="5"/>
  <c r="E11" i="5"/>
  <c r="D11" i="5"/>
  <c r="F22" i="5"/>
  <c r="E22" i="5"/>
  <c r="D22" i="5"/>
  <c r="F13" i="5"/>
  <c r="E13" i="5"/>
  <c r="D13" i="5"/>
  <c r="F52" i="5"/>
  <c r="E52" i="5"/>
  <c r="D52" i="5"/>
  <c r="F35" i="5"/>
  <c r="E35" i="5"/>
  <c r="D35" i="5"/>
  <c r="F51" i="5"/>
  <c r="E51" i="5"/>
  <c r="D51" i="5"/>
  <c r="F56" i="5"/>
  <c r="E56" i="5"/>
  <c r="D56" i="5"/>
  <c r="F41" i="5"/>
  <c r="E41" i="5"/>
  <c r="D41" i="5"/>
  <c r="F21" i="5"/>
  <c r="E21" i="5"/>
  <c r="D21" i="5"/>
  <c r="F50" i="5"/>
  <c r="E50" i="5"/>
  <c r="D50" i="5"/>
  <c r="F79" i="5"/>
  <c r="E79" i="5"/>
  <c r="D79" i="5"/>
  <c r="F25" i="5"/>
  <c r="E25" i="5"/>
  <c r="D25" i="5"/>
  <c r="F45" i="5"/>
  <c r="E45" i="5"/>
  <c r="D45" i="5"/>
  <c r="F4" i="5"/>
  <c r="E4" i="5"/>
  <c r="D4" i="5"/>
  <c r="D15" i="3" l="1"/>
  <c r="D41" i="3"/>
  <c r="D27" i="3"/>
  <c r="D8" i="3"/>
  <c r="D3" i="3"/>
  <c r="D11" i="3"/>
  <c r="D10" i="3"/>
  <c r="D32" i="3"/>
  <c r="D28" i="3"/>
  <c r="D9" i="3"/>
  <c r="D23" i="3"/>
  <c r="D43" i="3"/>
  <c r="D44" i="3"/>
  <c r="D31" i="3"/>
  <c r="D45" i="3"/>
  <c r="D22" i="3"/>
  <c r="D42" i="3"/>
  <c r="D39" i="3"/>
  <c r="D26" i="3"/>
  <c r="D21" i="3"/>
  <c r="D6" i="3"/>
  <c r="D33" i="3"/>
  <c r="D30" i="3"/>
  <c r="D34" i="3"/>
  <c r="F69" i="5"/>
  <c r="F44" i="5"/>
  <c r="E69" i="5"/>
  <c r="D69" i="5"/>
  <c r="E44" i="5"/>
  <c r="D44" i="5"/>
  <c r="F62" i="5" l="1"/>
  <c r="E62" i="5"/>
  <c r="D62" i="5"/>
  <c r="F16" i="5"/>
  <c r="E16" i="5"/>
  <c r="D16" i="5"/>
  <c r="F34" i="5"/>
  <c r="E34" i="5"/>
  <c r="D34" i="5"/>
  <c r="F33" i="5"/>
  <c r="E33" i="5"/>
  <c r="D33" i="5"/>
  <c r="F76" i="5"/>
  <c r="E76" i="5"/>
  <c r="D76" i="5"/>
  <c r="F68" i="5"/>
  <c r="E68" i="5"/>
  <c r="D68" i="5"/>
  <c r="F31" i="5"/>
  <c r="E31" i="5"/>
  <c r="D31" i="5"/>
  <c r="F28" i="5"/>
  <c r="E28" i="5"/>
  <c r="D28" i="5"/>
  <c r="F26" i="5"/>
  <c r="E26" i="5"/>
  <c r="D26" i="5"/>
  <c r="F77" i="5"/>
  <c r="E77" i="5"/>
  <c r="D77" i="5"/>
  <c r="F42" i="5"/>
  <c r="E42" i="5"/>
  <c r="D42" i="5"/>
  <c r="F39" i="5"/>
  <c r="E39" i="5"/>
  <c r="D39" i="5"/>
  <c r="F32" i="5"/>
  <c r="E32" i="5"/>
  <c r="D32" i="5"/>
  <c r="F37" i="5"/>
  <c r="E37" i="5"/>
  <c r="D37" i="5"/>
  <c r="F72" i="5"/>
  <c r="E72" i="5"/>
  <c r="D72" i="5"/>
  <c r="F18" i="5"/>
  <c r="E18" i="5"/>
  <c r="D18" i="5"/>
  <c r="F64" i="5"/>
  <c r="E64" i="5"/>
  <c r="D64" i="5"/>
  <c r="F47" i="5"/>
  <c r="E47" i="5"/>
  <c r="D47" i="5"/>
  <c r="F29" i="5"/>
  <c r="E29" i="5"/>
  <c r="D29" i="5"/>
  <c r="F63" i="5"/>
  <c r="E63" i="5"/>
  <c r="D63" i="5"/>
  <c r="F75" i="5"/>
  <c r="E75" i="5"/>
  <c r="D75" i="5"/>
  <c r="F53" i="5"/>
  <c r="E53" i="5"/>
  <c r="D53" i="5"/>
  <c r="F58" i="5"/>
  <c r="E58" i="5"/>
  <c r="D58" i="5"/>
  <c r="F14" i="6" l="1"/>
</calcChain>
</file>

<file path=xl/sharedStrings.xml><?xml version="1.0" encoding="utf-8"?>
<sst xmlns="http://schemas.openxmlformats.org/spreadsheetml/2006/main" count="1199" uniqueCount="183">
  <si>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</si>
  <si>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</si>
  <si>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</si>
  <si>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</si>
  <si>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</si>
  <si>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</si>
  <si>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</si>
  <si>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</si>
  <si>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</si>
  <si>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</si>
  <si>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</si>
  <si>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</si>
  <si>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</si>
  <si>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</si>
  <si>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</si>
  <si>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</si>
  <si>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</si>
  <si>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</si>
  <si>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</si>
  <si>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</si>
  <si>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</si>
  <si>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</si>
  <si>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</si>
  <si>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Editing notes</t>
  </si>
  <si>
    <t>2. Category positions are added manually.</t>
  </si>
  <si>
    <t>DISCIPLINES</t>
  </si>
  <si>
    <t>ANYTIMES</t>
  </si>
  <si>
    <t>1. Total points are calculated automatically but result must be overwritten manually if more than 6 Disciplines races have been run. (Also check that at least one race has been run in each of the three discipline groups.)</t>
  </si>
  <si>
    <t>Feb
SHIREBROOK BLAST</t>
  </si>
  <si>
    <t>Apr
TATTON 10k</t>
  </si>
  <si>
    <t>Jun
TIDESWELL INTER-INNS 5k</t>
  </si>
  <si>
    <t>Jul
MILLBROOK MONSTER</t>
  </si>
  <si>
    <t>Oct
CROOK HILL</t>
  </si>
  <si>
    <t>Mar
EDALE SKYLINE</t>
  </si>
  <si>
    <t>Sep
GROOVY BABY LOVE</t>
  </si>
  <si>
    <t>Nov
FAMOUS GROUSE</t>
  </si>
  <si>
    <t>Jordan G</t>
  </si>
  <si>
    <t>Hamilton F</t>
  </si>
  <si>
    <t>Rudd T</t>
  </si>
  <si>
    <t>Jackson I</t>
  </si>
  <si>
    <t>Crookes T</t>
  </si>
  <si>
    <t>Frankham J</t>
  </si>
  <si>
    <t>Gornell J</t>
  </si>
  <si>
    <t>Unsworth M</t>
  </si>
  <si>
    <t>Woolley L</t>
  </si>
  <si>
    <t>Ham N</t>
  </si>
  <si>
    <t>Buckley B</t>
  </si>
  <si>
    <t>Murphy R</t>
  </si>
  <si>
    <t>Lopez A</t>
  </si>
  <si>
    <t>Nevin J</t>
  </si>
  <si>
    <t>Peters C</t>
  </si>
  <si>
    <t>Kinsey S</t>
  </si>
  <si>
    <t>Fielding F</t>
  </si>
  <si>
    <t>Bedder S</t>
  </si>
  <si>
    <t>Pollock G</t>
  </si>
  <si>
    <t>Peters J</t>
  </si>
  <si>
    <t>Williams J</t>
  </si>
  <si>
    <t>Sattaur K</t>
  </si>
  <si>
    <t>Higgins C</t>
  </si>
  <si>
    <t>Amos P</t>
  </si>
  <si>
    <t>Bliss C</t>
  </si>
  <si>
    <t>Helmer J</t>
  </si>
  <si>
    <t>Cole R</t>
  </si>
  <si>
    <t>Sproston J</t>
  </si>
  <si>
    <t>Tetler B</t>
  </si>
  <si>
    <t>Jennings M</t>
  </si>
  <si>
    <t>Curington D</t>
  </si>
  <si>
    <t>Kirkham S</t>
  </si>
  <si>
    <t>Bann N</t>
  </si>
  <si>
    <t>Southall J</t>
  </si>
  <si>
    <t>Steckles R</t>
  </si>
  <si>
    <t>Brierley C</t>
  </si>
  <si>
    <t>McCoy R</t>
  </si>
  <si>
    <t>Sproston R</t>
  </si>
  <si>
    <t>Scholefield A</t>
  </si>
  <si>
    <t>Giussani R</t>
  </si>
  <si>
    <t>Rettig E</t>
  </si>
  <si>
    <t>Marchington J</t>
  </si>
  <si>
    <t>Crutchley I</t>
  </si>
  <si>
    <t>Oakland L</t>
  </si>
  <si>
    <t>Gaffney J</t>
  </si>
  <si>
    <t>Byrne A</t>
  </si>
  <si>
    <t>Walton R</t>
  </si>
  <si>
    <t>O'Doherty R</t>
  </si>
  <si>
    <t>Brack J</t>
  </si>
  <si>
    <t>Barton Z</t>
  </si>
  <si>
    <t>Taylor C</t>
  </si>
  <si>
    <t>Woffenden P</t>
  </si>
  <si>
    <t>Bramwell S</t>
  </si>
  <si>
    <t>Knapper J</t>
  </si>
  <si>
    <t>Tainsh A</t>
  </si>
  <si>
    <t>Holtey A</t>
  </si>
  <si>
    <t>Hicks N</t>
  </si>
  <si>
    <t>Bidwell L</t>
  </si>
  <si>
    <t>Williams A</t>
  </si>
  <si>
    <t>Oates C</t>
  </si>
  <si>
    <t>Skuse P</t>
  </si>
  <si>
    <t>Pilsel A</t>
  </si>
  <si>
    <t>Pollard J</t>
  </si>
  <si>
    <t>1. To add Points and Position we need to group the age categories for easy visibility: sort entire table according to Column B to get it in Category order.</t>
  </si>
  <si>
    <t>CUMULATIVE TIMES</t>
  </si>
  <si>
    <t>Vernon R</t>
  </si>
  <si>
    <t>Vernon M</t>
  </si>
  <si>
    <t>Chrystie-Lowe D</t>
  </si>
  <si>
    <t>Riddell G</t>
  </si>
  <si>
    <t>Foster M</t>
  </si>
  <si>
    <t>Stinton D</t>
  </si>
  <si>
    <t>Holme L</t>
  </si>
  <si>
    <t>Stansfield J</t>
  </si>
  <si>
    <t>Venton S</t>
  </si>
  <si>
    <t>Jackson C</t>
  </si>
  <si>
    <t>Mather W</t>
  </si>
  <si>
    <t>Editing notes for Overall Results</t>
  </si>
  <si>
    <t>Aug
LAPS TO COLLAPSE
(optional)</t>
  </si>
  <si>
    <t>GDH 2025 champs Road (by age cat.)</t>
  </si>
  <si>
    <t>GDH 2025 champs Fell (by age cat.)</t>
  </si>
  <si>
    <t>GDH 2025 champs Endurance (by age cat.)</t>
  </si>
  <si>
    <t>GDH 2025 champs Anytimes (by age cat.)</t>
  </si>
  <si>
    <t>GDH 2025 Championships Overall (by age cat.)</t>
  </si>
  <si>
    <t>Bunnage V</t>
  </si>
  <si>
    <t>3. Qualifier highlights are updated monthly up to 6-best-plus-2.</t>
  </si>
  <si>
    <t>4. The sorting of the age category results can be done in one go by Column B, D (falling) and E (rising), in that order.</t>
  </si>
  <si>
    <t>Featherston M</t>
  </si>
  <si>
    <t>Scanlon J</t>
  </si>
  <si>
    <t>Palmer L</t>
  </si>
  <si>
    <t>McMahon W</t>
  </si>
  <si>
    <t>Bowden K</t>
  </si>
  <si>
    <t>Kitchman P</t>
  </si>
  <si>
    <t>Baines A</t>
  </si>
  <si>
    <t>May
HAPPY VALLEY TRAIL HALF</t>
  </si>
  <si>
    <t>2025 Leaders</t>
  </si>
  <si>
    <t>Age Cat. winner</t>
  </si>
  <si>
    <t>Age Cat. leader</t>
  </si>
  <si>
    <t>Speed (mph)</t>
  </si>
  <si>
    <t>Time (hours)</t>
  </si>
  <si>
    <t>Lap distance 1.75 miles</t>
  </si>
  <si>
    <t>Tot. Dist. (miles)</t>
  </si>
  <si>
    <t>No. of laps</t>
  </si>
  <si>
    <t>Tot. Disciplines Completed</t>
  </si>
  <si>
    <t>No. of Anytimes Completed</t>
  </si>
  <si>
    <t>No. of Races Completed</t>
  </si>
  <si>
    <t>No. of Laps</t>
  </si>
  <si>
    <t>Tot. Points (qualifying)</t>
  </si>
  <si>
    <t>Cumul. Time (qualifying)</t>
  </si>
  <si>
    <t>Gender Position</t>
  </si>
  <si>
    <t>Gender winner</t>
  </si>
  <si>
    <t>* = completed all qualifying events with the most points</t>
  </si>
  <si>
    <t>Soboljew J</t>
  </si>
  <si>
    <t>5. To sort the results by gender only, first sort the whole list by age cat then sort all the F cats and M cats as two separate operations.</t>
  </si>
  <si>
    <t>Burns A</t>
  </si>
  <si>
    <t>GDH 2025 champs Trail (by age cat.)</t>
  </si>
  <si>
    <t>GDH 2025 Championships Overall (by gender)</t>
  </si>
  <si>
    <t>Brown A</t>
  </si>
  <si>
    <t>Chrystie-Lowe J</t>
  </si>
  <si>
    <t>Champs qualifier</t>
  </si>
  <si>
    <t>Feb - Nov
GLOSSOP 3 HILLS
(compulsory)</t>
  </si>
  <si>
    <t>Feb - Nov
TRACK MILE
(compulsory)</t>
  </si>
  <si>
    <t>Road 3</t>
  </si>
  <si>
    <t>Trail 2</t>
  </si>
  <si>
    <t>Endurance</t>
  </si>
  <si>
    <t>Fell 2</t>
  </si>
  <si>
    <t>Trail 3</t>
  </si>
  <si>
    <t>Fell 3</t>
  </si>
  <si>
    <t>Anytime 1</t>
  </si>
  <si>
    <t>Anytime 2</t>
  </si>
  <si>
    <t>Road 1</t>
  </si>
  <si>
    <t>Fell 1</t>
  </si>
  <si>
    <t>Road 2</t>
  </si>
  <si>
    <t>Trail 1</t>
  </si>
  <si>
    <t>Overall Club Champion Male*</t>
  </si>
  <si>
    <t>Overall Club Champion Female*</t>
  </si>
  <si>
    <t>Age Cat. winner (must complete all 3 races)</t>
  </si>
  <si>
    <t>DOB</t>
  </si>
  <si>
    <t>3 Hills</t>
  </si>
  <si>
    <t>Mile</t>
  </si>
  <si>
    <t>Combined Time</t>
  </si>
  <si>
    <t>Age on 30/11/25</t>
  </si>
  <si>
    <t>https://runbundle.com/tools/age-grading-calculator</t>
  </si>
  <si>
    <t>Simple age grading* conducted using below link, which uses conventional age grade model.  Applied to runners who completed both anytime challenges, using age, total distance, and total cumulative time.</t>
  </si>
  <si>
    <t>Age Grade Time</t>
  </si>
  <si>
    <t>Age Grade %</t>
  </si>
  <si>
    <t>TOTAL NOMINAL DISTANCE OF BOTH ANYTIME CHALLENGES 2025 = 7.7 MILES</t>
  </si>
  <si>
    <t>*We recognise conventional age grading isn't quite applicable to our champs due to hilly routes.  However, whilst the actual age grade % and time may not be quite correct, the same algorithm is applied to everyone's time, so the relative position and final order of runners should be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</si>
</sst>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4" xfId="0" applyFill="1" applyBorder="1"/>
    <xf numFmtId="0" fontId="0" fillId="0" borderId="17" xfId="0" applyBorder="1"/>
    <xf numFmtId="0" fontId="0" fillId="2" borderId="10" xfId="0" applyFill="1" applyBorder="1"/>
    <xf numFmtId="0" fontId="0" fillId="0" borderId="18" xfId="0" applyBorder="1"/>
    <xf numFmtId="0" fontId="0" fillId="0" borderId="26" xfId="0" applyBorder="1"/>
    <xf numFmtId="0" fontId="0" fillId="0" borderId="19" xfId="0" applyBorder="1"/>
    <xf numFmtId="0" fontId="0" fillId="0" borderId="22" xfId="0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4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46" fontId="0" fillId="0" borderId="1" xfId="0" applyNumberFormat="1" applyBorder="1" applyAlignment="1">
      <alignment horizontal="center"/>
    </xf>
    <xf numFmtId="46" fontId="0" fillId="0" borderId="2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46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0" fillId="0" borderId="9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46" fontId="6" fillId="0" borderId="2" xfId="0" applyNumberFormat="1" applyFont="1" applyBorder="1" applyAlignment="1">
      <alignment horizontal="center" vertical="center"/>
    </xf>
    <xf numFmtId="46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6" fontId="6" fillId="0" borderId="1" xfId="0" quotePrefix="1" applyNumberFormat="1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46" fontId="0" fillId="3" borderId="1" xfId="0" quotePrefix="1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5" xfId="0" applyBorder="1" applyAlignment="1">
      <alignment horizontal="right" vertical="center"/>
    </xf>
    <xf numFmtId="46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6" fontId="0" fillId="0" borderId="43" xfId="0" applyNumberFormat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0" borderId="25" xfId="0" applyBorder="1"/>
    <xf numFmtId="0" fontId="0" fillId="0" borderId="44" xfId="0" applyBorder="1"/>
    <xf numFmtId="0" fontId="0" fillId="0" borderId="4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46" fontId="0" fillId="3" borderId="46" xfId="0" applyNumberFormat="1" applyFill="1" applyBorder="1" applyAlignment="1">
      <alignment horizontal="center"/>
    </xf>
    <xf numFmtId="0" fontId="6" fillId="3" borderId="46" xfId="0" applyFont="1" applyFill="1" applyBorder="1" applyAlignment="1">
      <alignment horizontal="center" vertical="center"/>
    </xf>
    <xf numFmtId="46" fontId="6" fillId="3" borderId="46" xfId="0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46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46" fontId="6" fillId="3" borderId="2" xfId="0" applyNumberFormat="1" applyFont="1" applyFill="1" applyBorder="1" applyAlignment="1">
      <alignment horizontal="center"/>
    </xf>
    <xf numFmtId="46" fontId="6" fillId="3" borderId="46" xfId="0" applyNumberFormat="1" applyFont="1" applyFill="1" applyBorder="1" applyAlignment="1">
      <alignment horizontal="center"/>
    </xf>
    <xf numFmtId="46" fontId="0" fillId="3" borderId="0" xfId="0" applyNumberFormat="1" applyFill="1" applyAlignment="1">
      <alignment horizontal="center"/>
    </xf>
    <xf numFmtId="0" fontId="0" fillId="0" borderId="48" xfId="0" applyBorder="1"/>
    <xf numFmtId="0" fontId="0" fillId="0" borderId="46" xfId="0" applyBorder="1" applyAlignment="1">
      <alignment horizontal="center"/>
    </xf>
    <xf numFmtId="46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3" borderId="46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6" fontId="0" fillId="2" borderId="2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6" fontId="0" fillId="2" borderId="2" xfId="0" applyNumberFormat="1" applyFill="1" applyBorder="1" applyAlignment="1">
      <alignment horizontal="center"/>
    </xf>
    <xf numFmtId="46" fontId="0" fillId="2" borderId="3" xfId="0" applyNumberFormat="1" applyFill="1" applyBorder="1" applyAlignment="1">
      <alignment horizontal="center"/>
    </xf>
    <xf numFmtId="46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vertical="top"/>
    </xf>
    <xf numFmtId="46" fontId="0" fillId="0" borderId="5" xfId="0" applyNumberFormat="1" applyBorder="1" applyAlignment="1">
      <alignment horizontal="center" vertical="center"/>
    </xf>
    <xf numFmtId="2" fontId="0" fillId="0" borderId="1" xfId="0" applyNumberFormat="1" applyBorder="1"/>
    <xf numFmtId="2" fontId="0" fillId="0" borderId="5" xfId="0" applyNumberFormat="1" applyBorder="1"/>
    <xf numFmtId="0" fontId="0" fillId="2" borderId="2" xfId="0" applyFill="1" applyBorder="1" applyAlignment="1">
      <alignment horizontal="center" vertical="center"/>
    </xf>
    <xf numFmtId="46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0" fontId="0" fillId="0" borderId="45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  <xf numFmtId="46" fontId="0" fillId="0" borderId="7" xfId="0" applyNumberFormat="1" applyBorder="1" applyAlignment="1">
      <alignment horizontal="center"/>
    </xf>
    <xf numFmtId="46" fontId="0" fillId="0" borderId="8" xfId="0" applyNumberFormat="1" applyBorder="1" applyAlignment="1">
      <alignment horizontal="center"/>
    </xf>
    <xf numFmtId="46" fontId="0" fillId="0" borderId="46" xfId="0" applyNumberFormat="1" applyBorder="1" applyAlignment="1">
      <alignment horizontal="center" vertical="center"/>
    </xf>
    <xf numFmtId="46" fontId="0" fillId="0" borderId="29" xfId="0" applyNumberForma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1" xfId="0" applyBorder="1" applyAlignment="1">
      <alignment horizontal="center"/>
    </xf>
    <xf numFmtId="3" fontId="6" fillId="0" borderId="51" xfId="0" applyNumberFormat="1" applyFont="1" applyBorder="1" applyAlignment="1">
      <alignment horizontal="center" vertical="center"/>
    </xf>
    <xf numFmtId="46" fontId="6" fillId="0" borderId="51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46" fontId="0" fillId="3" borderId="51" xfId="0" applyNumberFormat="1" applyFill="1" applyBorder="1" applyAlignment="1">
      <alignment horizontal="center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46" fontId="6" fillId="0" borderId="51" xfId="0" applyNumberFormat="1" applyFont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5" xfId="0" applyBorder="1" applyAlignment="1">
      <alignment horizontal="center"/>
    </xf>
    <xf numFmtId="46" fontId="6" fillId="0" borderId="55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46" fontId="0" fillId="3" borderId="55" xfId="0" applyNumberFormat="1" applyFill="1" applyBorder="1" applyAlignment="1">
      <alignment horizontal="center"/>
    </xf>
    <xf numFmtId="0" fontId="6" fillId="3" borderId="55" xfId="0" applyFont="1" applyFill="1" applyBorder="1" applyAlignment="1">
      <alignment horizontal="center" vertical="center"/>
    </xf>
    <xf numFmtId="46" fontId="6" fillId="3" borderId="55" xfId="0" applyNumberFormat="1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/>
    </xf>
    <xf numFmtId="46" fontId="6" fillId="3" borderId="55" xfId="0" applyNumberFormat="1" applyFont="1" applyFill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46" fontId="6" fillId="0" borderId="55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46" fontId="0" fillId="0" borderId="55" xfId="0" applyNumberFormat="1" applyBorder="1" applyAlignment="1">
      <alignment horizontal="center"/>
    </xf>
    <xf numFmtId="0" fontId="0" fillId="3" borderId="46" xfId="0" applyFill="1" applyBorder="1" applyAlignment="1">
      <alignment horizontal="center" vertical="center"/>
    </xf>
    <xf numFmtId="46" fontId="0" fillId="3" borderId="46" xfId="0" applyNumberFormat="1" applyFill="1" applyBorder="1" applyAlignment="1">
      <alignment horizontal="center" vertical="center"/>
    </xf>
    <xf numFmtId="46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 vertical="center"/>
    </xf>
    <xf numFmtId="46" fontId="0" fillId="0" borderId="53" xfId="0" applyNumberFormat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0" xfId="0" applyBorder="1" applyAlignment="1">
      <alignment horizontal="center"/>
    </xf>
    <xf numFmtId="46" fontId="6" fillId="0" borderId="60" xfId="0" applyNumberFormat="1" applyFont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46" fontId="0" fillId="3" borderId="60" xfId="0" applyNumberFormat="1" applyFill="1" applyBorder="1" applyAlignment="1">
      <alignment horizontal="center"/>
    </xf>
    <xf numFmtId="0" fontId="6" fillId="0" borderId="60" xfId="0" applyFont="1" applyBorder="1" applyAlignment="1">
      <alignment horizontal="center" vertical="center"/>
    </xf>
    <xf numFmtId="0" fontId="0" fillId="3" borderId="60" xfId="0" applyFill="1" applyBorder="1" applyAlignment="1">
      <alignment horizontal="center"/>
    </xf>
    <xf numFmtId="0" fontId="0" fillId="0" borderId="60" xfId="0" applyBorder="1" applyAlignment="1">
      <alignment horizontal="center" vertical="center"/>
    </xf>
    <xf numFmtId="46" fontId="0" fillId="0" borderId="60" xfId="0" applyNumberFormat="1" applyBorder="1" applyAlignment="1">
      <alignment horizontal="center"/>
    </xf>
    <xf numFmtId="0" fontId="0" fillId="3" borderId="60" xfId="0" applyFill="1" applyBorder="1" applyAlignment="1">
      <alignment horizontal="center" vertical="center"/>
    </xf>
    <xf numFmtId="46" fontId="0" fillId="3" borderId="60" xfId="0" applyNumberFormat="1" applyFill="1" applyBorder="1" applyAlignment="1">
      <alignment horizontal="center" vertical="center"/>
    </xf>
    <xf numFmtId="46" fontId="0" fillId="0" borderId="62" xfId="0" applyNumberFormat="1" applyBorder="1" applyAlignment="1">
      <alignment horizontal="center"/>
    </xf>
    <xf numFmtId="3" fontId="0" fillId="0" borderId="51" xfId="0" applyNumberFormat="1" applyBorder="1" applyAlignment="1">
      <alignment horizontal="center" vertical="center"/>
    </xf>
    <xf numFmtId="46" fontId="0" fillId="0" borderId="51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46" fontId="0" fillId="0" borderId="55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/>
    </xf>
    <xf numFmtId="46" fontId="0" fillId="0" borderId="57" xfId="0" applyNumberFormat="1" applyBorder="1" applyAlignment="1">
      <alignment horizontal="center"/>
    </xf>
    <xf numFmtId="46" fontId="0" fillId="3" borderId="55" xfId="0" applyNumberForma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46" fontId="6" fillId="0" borderId="7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6" fontId="0" fillId="3" borderId="7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46" fontId="6" fillId="0" borderId="7" xfId="0" applyNumberFormat="1" applyFont="1" applyBorder="1" applyAlignment="1">
      <alignment horizontal="center"/>
    </xf>
    <xf numFmtId="46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4" xfId="0" applyFill="1" applyBorder="1"/>
    <xf numFmtId="0" fontId="0" fillId="2" borderId="55" xfId="0" applyFill="1" applyBorder="1"/>
    <xf numFmtId="0" fontId="0" fillId="2" borderId="55" xfId="0" applyFill="1" applyBorder="1" applyAlignment="1">
      <alignment horizontal="center"/>
    </xf>
    <xf numFmtId="46" fontId="0" fillId="2" borderId="55" xfId="0" applyNumberForma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46" fontId="0" fillId="2" borderId="55" xfId="0" applyNumberFormat="1" applyFill="1" applyBorder="1" applyAlignment="1">
      <alignment horizontal="center"/>
    </xf>
    <xf numFmtId="46" fontId="0" fillId="2" borderId="57" xfId="0" applyNumberFormat="1" applyFill="1" applyBorder="1" applyAlignment="1">
      <alignment horizontal="center"/>
    </xf>
    <xf numFmtId="0" fontId="0" fillId="2" borderId="45" xfId="0" applyFill="1" applyBorder="1"/>
    <xf numFmtId="0" fontId="0" fillId="2" borderId="46" xfId="0" applyFill="1" applyBorder="1"/>
    <xf numFmtId="0" fontId="0" fillId="2" borderId="46" xfId="0" applyFill="1" applyBorder="1" applyAlignment="1">
      <alignment horizontal="center"/>
    </xf>
    <xf numFmtId="46" fontId="0" fillId="2" borderId="46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46" fontId="0" fillId="2" borderId="46" xfId="0" applyNumberFormat="1" applyFill="1" applyBorder="1" applyAlignment="1">
      <alignment horizontal="center"/>
    </xf>
    <xf numFmtId="46" fontId="0" fillId="2" borderId="47" xfId="0" applyNumberFormat="1" applyFill="1" applyBorder="1" applyAlignment="1">
      <alignment horizontal="center"/>
    </xf>
    <xf numFmtId="0" fontId="0" fillId="2" borderId="59" xfId="0" applyFill="1" applyBorder="1"/>
    <xf numFmtId="0" fontId="0" fillId="2" borderId="60" xfId="0" applyFill="1" applyBorder="1"/>
    <xf numFmtId="0" fontId="0" fillId="2" borderId="60" xfId="0" applyFill="1" applyBorder="1" applyAlignment="1">
      <alignment horizontal="center"/>
    </xf>
    <xf numFmtId="46" fontId="0" fillId="2" borderId="60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46" fontId="0" fillId="2" borderId="60" xfId="0" applyNumberFormat="1" applyFill="1" applyBorder="1" applyAlignment="1">
      <alignment horizontal="center"/>
    </xf>
    <xf numFmtId="46" fontId="0" fillId="2" borderId="62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46" fontId="0" fillId="0" borderId="60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46" fontId="0" fillId="0" borderId="53" xfId="0" applyNumberFormat="1" applyBorder="1" applyAlignment="1">
      <alignment horizontal="center" vertical="center"/>
    </xf>
    <xf numFmtId="2" fontId="0" fillId="0" borderId="51" xfId="0" applyNumberFormat="1" applyBorder="1"/>
    <xf numFmtId="2" fontId="0" fillId="0" borderId="53" xfId="0" applyNumberFormat="1" applyBorder="1"/>
    <xf numFmtId="0" fontId="0" fillId="2" borderId="55" xfId="0" applyFill="1" applyBorder="1" applyAlignment="1">
      <alignment horizontal="center" vertical="center"/>
    </xf>
    <xf numFmtId="46" fontId="0" fillId="2" borderId="57" xfId="0" applyNumberFormat="1" applyFill="1" applyBorder="1" applyAlignment="1">
      <alignment horizontal="center" vertical="center"/>
    </xf>
    <xf numFmtId="2" fontId="0" fillId="2" borderId="55" xfId="0" applyNumberFormat="1" applyFill="1" applyBorder="1"/>
    <xf numFmtId="2" fontId="0" fillId="2" borderId="57" xfId="0" applyNumberFormat="1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4" xfId="0" applyFill="1" applyBorder="1" applyAlignment="1">
      <alignment horizontal="center"/>
    </xf>
    <xf numFmtId="0" fontId="0" fillId="2" borderId="64" xfId="0" applyFill="1" applyBorder="1" applyAlignment="1">
      <alignment horizontal="center" vertical="center"/>
    </xf>
    <xf numFmtId="46" fontId="0" fillId="2" borderId="65" xfId="0" applyNumberFormat="1" applyFill="1" applyBorder="1" applyAlignment="1">
      <alignment horizontal="center" vertical="center"/>
    </xf>
    <xf numFmtId="2" fontId="0" fillId="2" borderId="64" xfId="0" applyNumberFormat="1" applyFill="1" applyBorder="1"/>
    <xf numFmtId="2" fontId="0" fillId="2" borderId="65" xfId="0" applyNumberFormat="1" applyFill="1" applyBorder="1"/>
    <xf numFmtId="0" fontId="0" fillId="2" borderId="46" xfId="0" applyFill="1" applyBorder="1" applyAlignment="1">
      <alignment horizontal="center" vertical="center"/>
    </xf>
    <xf numFmtId="46" fontId="0" fillId="2" borderId="47" xfId="0" applyNumberFormat="1" applyFill="1" applyBorder="1" applyAlignment="1">
      <alignment horizontal="center" vertical="center"/>
    </xf>
    <xf numFmtId="2" fontId="0" fillId="2" borderId="46" xfId="0" applyNumberFormat="1" applyFill="1" applyBorder="1"/>
    <xf numFmtId="2" fontId="0" fillId="2" borderId="47" xfId="0" applyNumberFormat="1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0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46" fontId="0" fillId="2" borderId="41" xfId="0" applyNumberFormat="1" applyFill="1" applyBorder="1" applyAlignment="1">
      <alignment horizontal="center" vertic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0" fontId="0" fillId="2" borderId="60" xfId="0" applyFill="1" applyBorder="1" applyAlignment="1">
      <alignment horizontal="center" vertical="center"/>
    </xf>
    <xf numFmtId="46" fontId="0" fillId="2" borderId="62" xfId="0" applyNumberFormat="1" applyFill="1" applyBorder="1" applyAlignment="1">
      <alignment horizontal="center" vertical="center"/>
    </xf>
    <xf numFmtId="2" fontId="0" fillId="2" borderId="60" xfId="0" applyNumberFormat="1" applyFill="1" applyBorder="1"/>
    <xf numFmtId="2" fontId="0" fillId="2" borderId="62" xfId="0" applyNumberFormat="1" applyFill="1" applyBorder="1"/>
    <xf numFmtId="46" fontId="0" fillId="2" borderId="64" xfId="0" applyNumberFormat="1" applyFill="1" applyBorder="1" applyAlignment="1">
      <alignment horizontal="center" vertical="center"/>
    </xf>
    <xf numFmtId="46" fontId="0" fillId="2" borderId="65" xfId="0" applyNumberFormat="1" applyFill="1" applyBorder="1" applyAlignment="1">
      <alignment horizontal="center"/>
    </xf>
    <xf numFmtId="46" fontId="0" fillId="3" borderId="5" xfId="0" applyNumberFormat="1" applyFill="1" applyBorder="1" applyAlignment="1">
      <alignment horizontal="center"/>
    </xf>
    <xf numFmtId="46" fontId="6" fillId="3" borderId="5" xfId="0" applyNumberFormat="1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 vertical="center"/>
    </xf>
    <xf numFmtId="46" fontId="6" fillId="3" borderId="51" xfId="0" applyNumberFormat="1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/>
    </xf>
    <xf numFmtId="46" fontId="6" fillId="3" borderId="53" xfId="0" applyNumberFormat="1" applyFont="1" applyFill="1" applyBorder="1" applyAlignment="1">
      <alignment horizontal="center"/>
    </xf>
    <xf numFmtId="46" fontId="6" fillId="3" borderId="57" xfId="0" applyNumberFormat="1" applyFont="1" applyFill="1" applyBorder="1" applyAlignment="1">
      <alignment horizontal="center"/>
    </xf>
    <xf numFmtId="0" fontId="0" fillId="3" borderId="5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46" fontId="0" fillId="3" borderId="53" xfId="0" applyNumberFormat="1" applyFill="1" applyBorder="1" applyAlignment="1">
      <alignment horizontal="center"/>
    </xf>
    <xf numFmtId="46" fontId="0" fillId="3" borderId="62" xfId="0" applyNumberFormat="1" applyFill="1" applyBorder="1" applyAlignment="1">
      <alignment horizontal="center"/>
    </xf>
    <xf numFmtId="46" fontId="0" fillId="3" borderId="47" xfId="0" applyNumberFormat="1" applyFill="1" applyBorder="1" applyAlignment="1">
      <alignment horizontal="center"/>
    </xf>
    <xf numFmtId="46" fontId="0" fillId="3" borderId="57" xfId="0" applyNumberFormat="1" applyFill="1" applyBorder="1" applyAlignment="1">
      <alignment horizontal="center"/>
    </xf>
    <xf numFmtId="46" fontId="0" fillId="3" borderId="2" xfId="0" applyNumberFormat="1" applyFill="1" applyBorder="1" applyAlignment="1">
      <alignment horizontal="center" vertical="center"/>
    </xf>
    <xf numFmtId="46" fontId="0" fillId="3" borderId="3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" fontId="6" fillId="2" borderId="55" xfId="0" applyNumberFormat="1" applyFont="1" applyFill="1" applyBorder="1" applyAlignment="1">
      <alignment horizontal="center" vertical="center"/>
    </xf>
    <xf numFmtId="46" fontId="6" fillId="2" borderId="55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1" xfId="0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6" fillId="2" borderId="60" xfId="0" applyNumberFormat="1" applyFont="1" applyFill="1" applyBorder="1" applyAlignment="1">
      <alignment horizontal="center" vertical="center"/>
    </xf>
    <xf numFmtId="46" fontId="6" fillId="2" borderId="60" xfId="0" applyNumberFormat="1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3" fontId="0" fillId="2" borderId="46" xfId="0" applyNumberForma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3" fontId="0" fillId="2" borderId="55" xfId="0" applyNumberFormat="1" applyFill="1" applyBorder="1" applyAlignment="1">
      <alignment horizontal="center" vertical="center"/>
    </xf>
    <xf numFmtId="0" fontId="0" fillId="3" borderId="25" xfId="0" applyFill="1" applyBorder="1"/>
    <xf numFmtId="0" fontId="0" fillId="3" borderId="44" xfId="0" applyFill="1" applyBorder="1"/>
    <xf numFmtId="0" fontId="0" fillId="3" borderId="44" xfId="0" applyFill="1" applyBorder="1" applyAlignment="1">
      <alignment horizontal="center"/>
    </xf>
    <xf numFmtId="0" fontId="0" fillId="2" borderId="4" xfId="0" applyFill="1" applyBorder="1" applyAlignment="1">
      <alignment vertical="top"/>
    </xf>
    <xf numFmtId="46" fontId="6" fillId="3" borderId="2" xfId="0" applyNumberFormat="1" applyFont="1" applyFill="1" applyBorder="1" applyAlignment="1">
      <alignment horizontal="center" vertical="center"/>
    </xf>
    <xf numFmtId="46" fontId="6" fillId="3" borderId="3" xfId="0" applyNumberFormat="1" applyFont="1" applyFill="1" applyBorder="1" applyAlignment="1">
      <alignment horizontal="center"/>
    </xf>
    <xf numFmtId="46" fontId="6" fillId="3" borderId="4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46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46" fontId="6" fillId="3" borderId="8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46" fontId="6" fillId="2" borderId="2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0" fillId="3" borderId="45" xfId="0" applyFill="1" applyBorder="1"/>
    <xf numFmtId="0" fontId="0" fillId="3" borderId="46" xfId="0" applyFill="1" applyBorder="1"/>
    <xf numFmtId="0" fontId="6" fillId="2" borderId="10" xfId="0" applyFont="1" applyFill="1" applyBorder="1"/>
    <xf numFmtId="0" fontId="6" fillId="2" borderId="4" xfId="0" applyFont="1" applyFill="1" applyBorder="1"/>
    <xf numFmtId="0" fontId="6" fillId="2" borderId="25" xfId="0" applyFont="1" applyFill="1" applyBorder="1"/>
    <xf numFmtId="0" fontId="9" fillId="0" borderId="0" xfId="0" applyFont="1"/>
    <xf numFmtId="0" fontId="0" fillId="2" borderId="25" xfId="0" applyFill="1" applyBorder="1"/>
    <xf numFmtId="0" fontId="1" fillId="0" borderId="0" xfId="0" applyFont="1"/>
    <xf numFmtId="46" fontId="6" fillId="4" borderId="1" xfId="0" applyNumberFormat="1" applyFont="1" applyFill="1" applyBorder="1" applyAlignment="1">
      <alignment horizontal="center" vertical="center"/>
    </xf>
    <xf numFmtId="46" fontId="0" fillId="4" borderId="2" xfId="0" applyNumberFormat="1" applyFill="1" applyBorder="1" applyAlignment="1">
      <alignment horizontal="center"/>
    </xf>
    <xf numFmtId="46" fontId="0" fillId="4" borderId="1" xfId="0" applyNumberFormat="1" applyFill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6" fontId="6" fillId="4" borderId="7" xfId="0" applyNumberFormat="1" applyFont="1" applyFill="1" applyBorder="1" applyAlignment="1">
      <alignment horizontal="center" vertical="center"/>
    </xf>
    <xf numFmtId="46" fontId="6" fillId="4" borderId="7" xfId="0" applyNumberFormat="1" applyFont="1" applyFill="1" applyBorder="1" applyAlignment="1">
      <alignment horizontal="center"/>
    </xf>
    <xf numFmtId="2" fontId="0" fillId="5" borderId="72" xfId="0" applyNumberFormat="1" applyFill="1" applyBorder="1" applyAlignment="1">
      <alignment horizontal="center"/>
    </xf>
    <xf numFmtId="2" fontId="0" fillId="5" borderId="42" xfId="0" applyNumberFormat="1" applyFill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5" borderId="71" xfId="0" applyNumberFormat="1" applyFill="1" applyBorder="1" applyAlignment="1">
      <alignment horizontal="center"/>
    </xf>
    <xf numFmtId="46" fontId="0" fillId="4" borderId="7" xfId="0" applyNumberFormat="1" applyFill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5" xfId="0" applyFont="1" applyBorder="1" applyAlignment="1">
      <alignment horizontal="left" vertical="center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0" fillId="0" borderId="0" xfId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14" fontId="0" fillId="4" borderId="7" xfId="0" applyNumberForma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0" fillId="0" borderId="9" xfId="0" applyBorder="1"/>
    <xf numFmtId="0" fontId="0" fillId="0" borderId="37" xfId="0" applyBorder="1"/>
    <xf numFmtId="0" fontId="0" fillId="0" borderId="67" xfId="0" applyBorder="1"/>
    <xf numFmtId="0" fontId="0" fillId="0" borderId="0" xfId="0"/>
    <xf numFmtId="0" fontId="0" fillId="0" borderId="6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4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unbundle.com/tools/age-grading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98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3"/>
    </sheetView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377" t="s">
        <v>118</v>
      </c>
      <c r="B1" s="378"/>
      <c r="C1" s="378"/>
      <c r="D1" s="378"/>
      <c r="E1" s="378"/>
      <c r="F1" s="378"/>
      <c r="G1" s="379"/>
      <c r="H1" s="369" t="s">
        <v>25</v>
      </c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 t="s">
        <v>26</v>
      </c>
      <c r="AD1" s="370"/>
      <c r="AE1" s="370"/>
      <c r="AF1" s="371"/>
    </row>
    <row r="2" spans="1:32" ht="45" customHeight="1" x14ac:dyDescent="0.25">
      <c r="A2" s="380"/>
      <c r="B2" s="381"/>
      <c r="C2" s="381"/>
      <c r="D2" s="381"/>
      <c r="E2" s="381"/>
      <c r="F2" s="381"/>
      <c r="G2" s="382"/>
      <c r="H2" s="374" t="s">
        <v>28</v>
      </c>
      <c r="I2" s="372"/>
      <c r="J2" s="372" t="s">
        <v>33</v>
      </c>
      <c r="K2" s="372"/>
      <c r="L2" s="372" t="s">
        <v>29</v>
      </c>
      <c r="M2" s="372"/>
      <c r="N2" s="372" t="s">
        <v>129</v>
      </c>
      <c r="O2" s="372"/>
      <c r="P2" s="372" t="s">
        <v>30</v>
      </c>
      <c r="Q2" s="372"/>
      <c r="R2" s="372" t="s">
        <v>31</v>
      </c>
      <c r="S2" s="372"/>
      <c r="T2" s="372" t="s">
        <v>113</v>
      </c>
      <c r="U2" s="372"/>
      <c r="V2" s="372"/>
      <c r="W2" s="372" t="s">
        <v>34</v>
      </c>
      <c r="X2" s="372"/>
      <c r="Y2" s="372" t="s">
        <v>32</v>
      </c>
      <c r="Z2" s="372"/>
      <c r="AA2" s="372" t="s">
        <v>35</v>
      </c>
      <c r="AB2" s="372"/>
      <c r="AC2" s="372" t="s">
        <v>155</v>
      </c>
      <c r="AD2" s="372"/>
      <c r="AE2" s="372" t="s">
        <v>156</v>
      </c>
      <c r="AF2" s="373"/>
    </row>
    <row r="3" spans="1:32" ht="14.95" customHeight="1" thickBot="1" x14ac:dyDescent="0.3">
      <c r="A3" s="383"/>
      <c r="B3" s="384"/>
      <c r="C3" s="384"/>
      <c r="D3" s="384"/>
      <c r="E3" s="384"/>
      <c r="F3" s="384"/>
      <c r="G3" s="385"/>
      <c r="H3" s="388" t="s">
        <v>165</v>
      </c>
      <c r="I3" s="376"/>
      <c r="J3" s="375" t="s">
        <v>166</v>
      </c>
      <c r="K3" s="376"/>
      <c r="L3" s="375" t="s">
        <v>167</v>
      </c>
      <c r="M3" s="376"/>
      <c r="N3" s="375" t="s">
        <v>168</v>
      </c>
      <c r="O3" s="376"/>
      <c r="P3" s="375" t="s">
        <v>157</v>
      </c>
      <c r="Q3" s="376"/>
      <c r="R3" s="375" t="s">
        <v>158</v>
      </c>
      <c r="S3" s="376"/>
      <c r="T3" s="375" t="s">
        <v>159</v>
      </c>
      <c r="U3" s="386"/>
      <c r="V3" s="376"/>
      <c r="W3" s="375" t="s">
        <v>160</v>
      </c>
      <c r="X3" s="376"/>
      <c r="Y3" s="375" t="s">
        <v>161</v>
      </c>
      <c r="Z3" s="376"/>
      <c r="AA3" s="375" t="s">
        <v>162</v>
      </c>
      <c r="AB3" s="376"/>
      <c r="AC3" s="375" t="s">
        <v>163</v>
      </c>
      <c r="AD3" s="376"/>
      <c r="AE3" s="375" t="s">
        <v>164</v>
      </c>
      <c r="AF3" s="387"/>
    </row>
    <row r="4" spans="1:32" ht="35.5" customHeight="1" thickBot="1" x14ac:dyDescent="0.3">
      <c r="A4" s="3" t="s">
        <v>1</v>
      </c>
      <c r="B4" s="43" t="s">
        <v>3</v>
      </c>
      <c r="C4" s="41" t="s">
        <v>4</v>
      </c>
      <c r="D4" s="41" t="s">
        <v>142</v>
      </c>
      <c r="E4" s="41" t="s">
        <v>143</v>
      </c>
      <c r="F4" s="50" t="s">
        <v>138</v>
      </c>
      <c r="G4" s="42" t="s">
        <v>139</v>
      </c>
      <c r="H4" s="52" t="s">
        <v>12</v>
      </c>
      <c r="I4" s="41" t="s">
        <v>13</v>
      </c>
      <c r="J4" s="41" t="s">
        <v>12</v>
      </c>
      <c r="K4" s="41" t="s">
        <v>13</v>
      </c>
      <c r="L4" s="41" t="s">
        <v>12</v>
      </c>
      <c r="M4" s="41" t="s">
        <v>13</v>
      </c>
      <c r="N4" s="41" t="s">
        <v>12</v>
      </c>
      <c r="O4" s="41" t="s">
        <v>13</v>
      </c>
      <c r="P4" s="41" t="s">
        <v>12</v>
      </c>
      <c r="Q4" s="41" t="s">
        <v>13</v>
      </c>
      <c r="R4" s="41" t="s">
        <v>12</v>
      </c>
      <c r="S4" s="41" t="s">
        <v>13</v>
      </c>
      <c r="T4" s="41" t="s">
        <v>12</v>
      </c>
      <c r="U4" s="41" t="s">
        <v>137</v>
      </c>
      <c r="V4" s="41" t="s">
        <v>13</v>
      </c>
      <c r="W4" s="41" t="s">
        <v>12</v>
      </c>
      <c r="X4" s="41" t="s">
        <v>13</v>
      </c>
      <c r="Y4" s="41" t="s">
        <v>12</v>
      </c>
      <c r="Z4" s="41" t="s">
        <v>13</v>
      </c>
      <c r="AA4" s="41" t="s">
        <v>12</v>
      </c>
      <c r="AB4" s="41" t="s">
        <v>13</v>
      </c>
      <c r="AC4" s="41" t="s">
        <v>12</v>
      </c>
      <c r="AD4" s="41" t="s">
        <v>13</v>
      </c>
      <c r="AE4" s="41" t="s">
        <v>12</v>
      </c>
      <c r="AF4" s="42" t="s">
        <v>13</v>
      </c>
    </row>
    <row r="5" spans="1:32" s="61" customFormat="1" ht="14.95" customHeight="1" x14ac:dyDescent="0.25">
      <c r="A5" s="15" t="s">
        <v>123</v>
      </c>
      <c r="B5" s="115" t="s">
        <v>21</v>
      </c>
      <c r="C5" s="116">
        <v>1</v>
      </c>
      <c r="D5" s="289">
        <f>SUM(H5,J5,L5,R5,T5,W5,Y5,AA5,AC5,AE5)</f>
        <v>794</v>
      </c>
      <c r="E5" s="117">
        <f>SUM(I5+K5+M5+S5+V5+X5+Z5+AB5+AD5+AF5)</f>
        <v>0.49028935185185191</v>
      </c>
      <c r="F5" s="118">
        <f t="shared" ref="F5:F36" si="0">COUNT(H5,J5,L5,N5,P5,R5,T5,W5,Y5,AA5)</f>
        <v>8</v>
      </c>
      <c r="G5" s="290">
        <f t="shared" ref="G5:G36" si="1">COUNT(AC5, AE5)</f>
        <v>2</v>
      </c>
      <c r="H5" s="54"/>
      <c r="I5" s="35"/>
      <c r="J5" s="27"/>
      <c r="K5" s="35"/>
      <c r="L5" s="208">
        <v>99</v>
      </c>
      <c r="M5" s="85">
        <v>4.6759259259259257E-2</v>
      </c>
      <c r="N5" s="27">
        <v>99</v>
      </c>
      <c r="O5" s="35">
        <v>0.1315162037037037</v>
      </c>
      <c r="P5" s="28">
        <v>98</v>
      </c>
      <c r="Q5" s="35">
        <v>1.8877314814814816E-2</v>
      </c>
      <c r="R5" s="208">
        <v>99</v>
      </c>
      <c r="S5" s="85">
        <v>5.1041666666666673E-2</v>
      </c>
      <c r="T5" s="208">
        <v>99</v>
      </c>
      <c r="U5" s="207">
        <v>2</v>
      </c>
      <c r="V5" s="287">
        <v>2.7627314814814813E-2</v>
      </c>
      <c r="W5" s="208">
        <v>99</v>
      </c>
      <c r="X5" s="85">
        <v>0.1106712962962963</v>
      </c>
      <c r="Y5" s="208">
        <v>99</v>
      </c>
      <c r="Z5" s="85">
        <v>0.12682870370370372</v>
      </c>
      <c r="AA5" s="208">
        <v>100</v>
      </c>
      <c r="AB5" s="85">
        <v>5.063657407407407E-2</v>
      </c>
      <c r="AC5" s="207">
        <v>100</v>
      </c>
      <c r="AD5" s="85">
        <v>7.1018518518518522E-2</v>
      </c>
      <c r="AE5" s="208">
        <v>99</v>
      </c>
      <c r="AF5" s="288">
        <v>5.7060185185185191E-3</v>
      </c>
    </row>
    <row r="6" spans="1:32" s="61" customFormat="1" ht="14.95" customHeight="1" x14ac:dyDescent="0.25">
      <c r="A6" s="295" t="s">
        <v>79</v>
      </c>
      <c r="B6" s="296" t="s">
        <v>21</v>
      </c>
      <c r="C6" s="104">
        <v>2</v>
      </c>
      <c r="D6" s="297">
        <f>SUM(H6,J6,L6,N6,R6,T6,W6,Y6,AA6,AC6,AE6)</f>
        <v>699</v>
      </c>
      <c r="E6" s="90">
        <f>SUM(I6+K6+M6+O6+S6+V6+X6+Z6+AB6+AD6+AF6)</f>
        <v>0.3374537037037037</v>
      </c>
      <c r="F6" s="298">
        <f t="shared" si="0"/>
        <v>7</v>
      </c>
      <c r="G6" s="299">
        <f t="shared" si="1"/>
        <v>1</v>
      </c>
      <c r="H6" s="76">
        <v>99</v>
      </c>
      <c r="I6" s="77">
        <v>2.2118055555555557E-2</v>
      </c>
      <c r="J6" s="74"/>
      <c r="K6" s="70"/>
      <c r="L6" s="102">
        <v>100</v>
      </c>
      <c r="M6" s="103">
        <v>3.4247685185185187E-2</v>
      </c>
      <c r="N6" s="74"/>
      <c r="O6" s="73"/>
      <c r="P6" s="68">
        <v>97</v>
      </c>
      <c r="Q6" s="73">
        <v>1.894675925925926E-2</v>
      </c>
      <c r="R6" s="102">
        <v>100</v>
      </c>
      <c r="S6" s="103">
        <v>4.3912037037037034E-2</v>
      </c>
      <c r="T6" s="89">
        <v>100</v>
      </c>
      <c r="U6" s="89">
        <v>5</v>
      </c>
      <c r="V6" s="90">
        <v>5.7638888888888885E-2</v>
      </c>
      <c r="W6" s="102">
        <v>100</v>
      </c>
      <c r="X6" s="103">
        <v>9.7129629629629635E-2</v>
      </c>
      <c r="Y6" s="102">
        <v>100</v>
      </c>
      <c r="Z6" s="103">
        <v>7.6921296296296293E-2</v>
      </c>
      <c r="AA6" s="68"/>
      <c r="AB6" s="73"/>
      <c r="AC6" s="89"/>
      <c r="AD6" s="90"/>
      <c r="AE6" s="102">
        <v>100</v>
      </c>
      <c r="AF6" s="275">
        <v>5.4861111111111117E-3</v>
      </c>
    </row>
    <row r="7" spans="1:32" s="61" customFormat="1" ht="14.95" customHeight="1" x14ac:dyDescent="0.25">
      <c r="A7" s="32" t="s">
        <v>60</v>
      </c>
      <c r="B7" s="33" t="s">
        <v>21</v>
      </c>
      <c r="C7" s="31">
        <v>3</v>
      </c>
      <c r="D7" s="69">
        <f>SUM(H7,J7,L7,N7,P7,R7,T7,W7,Y7,AA7,AC7,AE7)</f>
        <v>297</v>
      </c>
      <c r="E7" s="70">
        <f>SUM(I7+K7+M7+O7+Q7+S7+V7+X7+Z7+AB7+AD7+AF7)</f>
        <v>4.9027777777777781E-2</v>
      </c>
      <c r="F7" s="71">
        <f t="shared" si="0"/>
        <v>3</v>
      </c>
      <c r="G7" s="72">
        <f t="shared" si="1"/>
        <v>0</v>
      </c>
      <c r="H7" s="76">
        <v>100</v>
      </c>
      <c r="I7" s="77">
        <v>1.695601851851852E-2</v>
      </c>
      <c r="J7" s="74"/>
      <c r="K7" s="70"/>
      <c r="L7" s="68"/>
      <c r="M7" s="73"/>
      <c r="N7" s="74"/>
      <c r="O7" s="73"/>
      <c r="P7" s="102">
        <v>99</v>
      </c>
      <c r="Q7" s="103">
        <v>1.4710648148148148E-2</v>
      </c>
      <c r="R7" s="31"/>
      <c r="S7" s="34"/>
      <c r="T7" s="104">
        <v>98</v>
      </c>
      <c r="U7" s="91">
        <v>1</v>
      </c>
      <c r="V7" s="100">
        <v>1.7361111111111112E-2</v>
      </c>
      <c r="W7" s="68"/>
      <c r="X7" s="73"/>
      <c r="Y7" s="68"/>
      <c r="Z7" s="73"/>
      <c r="AA7" s="68"/>
      <c r="AB7" s="73"/>
      <c r="AC7" s="89"/>
      <c r="AD7" s="90"/>
      <c r="AE7" s="102"/>
      <c r="AF7" s="275"/>
    </row>
    <row r="8" spans="1:32" s="61" customFormat="1" ht="14.95" customHeight="1" x14ac:dyDescent="0.25">
      <c r="A8" s="32" t="s">
        <v>128</v>
      </c>
      <c r="B8" s="33" t="s">
        <v>21</v>
      </c>
      <c r="C8" s="31">
        <v>4</v>
      </c>
      <c r="D8" s="47">
        <f>SUM(H8,J8,L8,N8,P8,R8,T8,W8,Y8,AA8,AC8,AE8)</f>
        <v>200</v>
      </c>
      <c r="E8" s="30">
        <f>SUM(I8+K8+M8+O8+Q8+S8+V8+X8+Z8+AB8+AD8+AF8)</f>
        <v>0.10365740740740741</v>
      </c>
      <c r="F8" s="51">
        <f t="shared" si="0"/>
        <v>2</v>
      </c>
      <c r="G8" s="60">
        <f t="shared" si="1"/>
        <v>0</v>
      </c>
      <c r="H8" s="53"/>
      <c r="I8" s="34"/>
      <c r="J8" s="29"/>
      <c r="K8" s="34"/>
      <c r="L8" s="31"/>
      <c r="M8" s="34"/>
      <c r="N8" s="91">
        <v>100</v>
      </c>
      <c r="O8" s="77">
        <v>8.9039351851851856E-2</v>
      </c>
      <c r="P8" s="104">
        <v>100</v>
      </c>
      <c r="Q8" s="77">
        <v>1.4618055555555556E-2</v>
      </c>
      <c r="R8" s="68"/>
      <c r="S8" s="73"/>
      <c r="T8" s="74"/>
      <c r="U8" s="74"/>
      <c r="V8" s="70"/>
      <c r="W8" s="31"/>
      <c r="X8" s="34"/>
      <c r="Y8" s="31"/>
      <c r="Z8" s="34"/>
      <c r="AA8" s="31"/>
      <c r="AB8" s="34"/>
      <c r="AC8" s="91"/>
      <c r="AD8" s="77"/>
      <c r="AE8" s="104"/>
      <c r="AF8" s="274"/>
    </row>
    <row r="9" spans="1:32" s="61" customFormat="1" ht="14.95" customHeight="1" x14ac:dyDescent="0.25">
      <c r="A9" s="32" t="s">
        <v>152</v>
      </c>
      <c r="B9" s="33" t="s">
        <v>21</v>
      </c>
      <c r="C9" s="31">
        <v>5</v>
      </c>
      <c r="D9" s="69">
        <f>SUM(H9,J9,L9,N9,P9,R9,T9,W9,Y9,AA9,AC9,AE9)</f>
        <v>100</v>
      </c>
      <c r="E9" s="70">
        <f>SUM(I9+K9+M9+O9+Q9+S9+V9+X9+Z9+AB9+AD9+AF9)</f>
        <v>3.7893518518518521E-2</v>
      </c>
      <c r="F9" s="71">
        <f t="shared" si="0"/>
        <v>1</v>
      </c>
      <c r="G9" s="72">
        <f t="shared" si="1"/>
        <v>0</v>
      </c>
      <c r="H9" s="53"/>
      <c r="I9" s="34"/>
      <c r="J9" s="74"/>
      <c r="K9" s="70"/>
      <c r="L9" s="68"/>
      <c r="M9" s="73"/>
      <c r="N9" s="74"/>
      <c r="O9" s="73"/>
      <c r="P9" s="68"/>
      <c r="Q9" s="73"/>
      <c r="R9" s="68"/>
      <c r="S9" s="73"/>
      <c r="T9" s="74"/>
      <c r="U9" s="74"/>
      <c r="V9" s="70"/>
      <c r="W9" s="68"/>
      <c r="X9" s="73"/>
      <c r="Y9" s="68"/>
      <c r="Z9" s="73"/>
      <c r="AA9" s="102">
        <v>100</v>
      </c>
      <c r="AB9" s="103">
        <v>3.7893518518518521E-2</v>
      </c>
      <c r="AC9" s="89"/>
      <c r="AD9" s="90"/>
      <c r="AE9" s="102"/>
      <c r="AF9" s="275"/>
    </row>
    <row r="10" spans="1:32" s="61" customFormat="1" ht="14.95" customHeight="1" thickBot="1" x14ac:dyDescent="0.3">
      <c r="A10" s="140" t="s">
        <v>77</v>
      </c>
      <c r="B10" s="141" t="s">
        <v>21</v>
      </c>
      <c r="C10" s="142">
        <v>6</v>
      </c>
      <c r="D10" s="143">
        <f>SUM(H10,J10,L10,N10,P10,R10,T10,W10,Y10,AA10,AC10,AE10)</f>
        <v>98</v>
      </c>
      <c r="E10" s="144">
        <f>SUM(I10+K10+M10+O10+Q10+S10+V10+X10+Z10+AB10+AD10+AF10)</f>
        <v>2.5567129629629634E-2</v>
      </c>
      <c r="F10" s="145">
        <f t="shared" si="0"/>
        <v>1</v>
      </c>
      <c r="G10" s="146">
        <f t="shared" si="1"/>
        <v>0</v>
      </c>
      <c r="H10" s="147">
        <v>98</v>
      </c>
      <c r="I10" s="148">
        <v>2.5567129629629634E-2</v>
      </c>
      <c r="J10" s="149"/>
      <c r="K10" s="144"/>
      <c r="L10" s="150"/>
      <c r="M10" s="151"/>
      <c r="N10" s="149"/>
      <c r="O10" s="151"/>
      <c r="P10" s="150"/>
      <c r="Q10" s="151"/>
      <c r="R10" s="150"/>
      <c r="S10" s="151"/>
      <c r="T10" s="149"/>
      <c r="U10" s="149"/>
      <c r="V10" s="144"/>
      <c r="W10" s="150"/>
      <c r="X10" s="151"/>
      <c r="Y10" s="150"/>
      <c r="Z10" s="151"/>
      <c r="AA10" s="150"/>
      <c r="AB10" s="151"/>
      <c r="AC10" s="276"/>
      <c r="AD10" s="277"/>
      <c r="AE10" s="278"/>
      <c r="AF10" s="279"/>
    </row>
    <row r="11" spans="1:32" s="61" customFormat="1" ht="14.95" customHeight="1" thickTop="1" x14ac:dyDescent="0.25">
      <c r="A11" s="212" t="s">
        <v>85</v>
      </c>
      <c r="B11" s="213" t="s">
        <v>8</v>
      </c>
      <c r="C11" s="214">
        <v>1</v>
      </c>
      <c r="D11" s="291">
        <f>SUM(H11,J11,L11,N11,P11,R11,T11,W11,Y11,AA11,AC11,AE11)</f>
        <v>800</v>
      </c>
      <c r="E11" s="292">
        <f>SUM(I11+K11+M11+O11+Q11+S11+V11+X11+Z11+AB11+AD11+AF11)</f>
        <v>0.49579861111111112</v>
      </c>
      <c r="F11" s="293">
        <f t="shared" si="0"/>
        <v>6</v>
      </c>
      <c r="G11" s="294">
        <f t="shared" si="1"/>
        <v>2</v>
      </c>
      <c r="H11" s="157">
        <v>100</v>
      </c>
      <c r="I11" s="158">
        <v>1.8148148148148146E-2</v>
      </c>
      <c r="J11" s="159">
        <v>100</v>
      </c>
      <c r="K11" s="160">
        <v>0.18255787037037038</v>
      </c>
      <c r="L11" s="161">
        <v>100</v>
      </c>
      <c r="M11" s="162">
        <v>3.1851851851851853E-2</v>
      </c>
      <c r="N11" s="163"/>
      <c r="O11" s="164"/>
      <c r="P11" s="165"/>
      <c r="Q11" s="164"/>
      <c r="R11" s="165"/>
      <c r="S11" s="164"/>
      <c r="T11" s="163"/>
      <c r="U11" s="163"/>
      <c r="V11" s="155"/>
      <c r="W11" s="161">
        <v>100</v>
      </c>
      <c r="X11" s="162">
        <v>9.4976851851851854E-2</v>
      </c>
      <c r="Y11" s="161">
        <v>100</v>
      </c>
      <c r="Z11" s="162">
        <v>7.165509259259259E-2</v>
      </c>
      <c r="AA11" s="161">
        <v>100</v>
      </c>
      <c r="AB11" s="162">
        <v>3.5520833333333328E-2</v>
      </c>
      <c r="AC11" s="159">
        <v>100</v>
      </c>
      <c r="AD11" s="160">
        <v>5.6388888888888884E-2</v>
      </c>
      <c r="AE11" s="161">
        <v>100</v>
      </c>
      <c r="AF11" s="280">
        <v>4.6990740740740743E-3</v>
      </c>
    </row>
    <row r="12" spans="1:32" s="61" customFormat="1" ht="14.95" customHeight="1" x14ac:dyDescent="0.25">
      <c r="A12" s="295" t="s">
        <v>97</v>
      </c>
      <c r="B12" s="296" t="s">
        <v>8</v>
      </c>
      <c r="C12" s="104">
        <v>2</v>
      </c>
      <c r="D12" s="297">
        <f>SUM(L12,P12,R12,T12,W12,Y12,AA12,AC12,AE12)</f>
        <v>794</v>
      </c>
      <c r="E12" s="90">
        <f>SUM(M12+Q12+S12+V12+X12+Z12+AB12+AD12+AF12)</f>
        <v>0.53190972222222221</v>
      </c>
      <c r="F12" s="298">
        <f t="shared" si="0"/>
        <v>9</v>
      </c>
      <c r="G12" s="299">
        <f t="shared" si="1"/>
        <v>2</v>
      </c>
      <c r="H12" s="53">
        <v>98</v>
      </c>
      <c r="I12" s="34">
        <v>2.238425925925926E-2</v>
      </c>
      <c r="J12" s="74">
        <v>99</v>
      </c>
      <c r="K12" s="70">
        <v>20</v>
      </c>
      <c r="L12" s="102">
        <v>99</v>
      </c>
      <c r="M12" s="103">
        <v>3.7870370370370367E-2</v>
      </c>
      <c r="N12" s="74">
        <v>99</v>
      </c>
      <c r="O12" s="73">
        <v>0.13901620370370371</v>
      </c>
      <c r="P12" s="68"/>
      <c r="Q12" s="73"/>
      <c r="R12" s="102">
        <v>100</v>
      </c>
      <c r="S12" s="103">
        <v>5.0914351851851856E-2</v>
      </c>
      <c r="T12" s="89">
        <v>100</v>
      </c>
      <c r="U12" s="89">
        <v>4</v>
      </c>
      <c r="V12" s="90">
        <v>5.8333333333333327E-2</v>
      </c>
      <c r="W12" s="102">
        <v>99</v>
      </c>
      <c r="X12" s="103">
        <v>0.13141203703703705</v>
      </c>
      <c r="Y12" s="102">
        <v>99</v>
      </c>
      <c r="Z12" s="103">
        <v>7.768518518518519E-2</v>
      </c>
      <c r="AA12" s="102">
        <v>99</v>
      </c>
      <c r="AB12" s="103">
        <v>8.2442129629629629E-2</v>
      </c>
      <c r="AC12" s="89">
        <v>99</v>
      </c>
      <c r="AD12" s="90">
        <v>8.8252314814814811E-2</v>
      </c>
      <c r="AE12" s="102">
        <v>99</v>
      </c>
      <c r="AF12" s="275">
        <v>5.0000000000000001E-3</v>
      </c>
    </row>
    <row r="13" spans="1:32" s="61" customFormat="1" ht="14.95" customHeight="1" x14ac:dyDescent="0.25">
      <c r="A13" s="32" t="s">
        <v>125</v>
      </c>
      <c r="B13" s="33" t="s">
        <v>8</v>
      </c>
      <c r="C13" s="31">
        <v>3</v>
      </c>
      <c r="D13" s="47">
        <f>SUM(H13,J13,L13,N13,P13,R13,T13,W13,Y13,AA13,AC13,AE13)</f>
        <v>100</v>
      </c>
      <c r="E13" s="30">
        <f>SUM(I13+K13+M13+O13+Q13+S13+V13+X13+Z13+AB13+AD13+AF13)</f>
        <v>0.13186342592592593</v>
      </c>
      <c r="F13" s="51">
        <f t="shared" si="0"/>
        <v>1</v>
      </c>
      <c r="G13" s="60">
        <f t="shared" si="1"/>
        <v>0</v>
      </c>
      <c r="H13" s="53"/>
      <c r="I13" s="34"/>
      <c r="J13" s="29"/>
      <c r="K13" s="34"/>
      <c r="L13" s="31"/>
      <c r="M13" s="34"/>
      <c r="N13" s="91">
        <v>100</v>
      </c>
      <c r="O13" s="77">
        <v>0.13186342592592593</v>
      </c>
      <c r="P13" s="31"/>
      <c r="Q13" s="34"/>
      <c r="R13" s="31"/>
      <c r="S13" s="34"/>
      <c r="T13" s="31"/>
      <c r="U13" s="29"/>
      <c r="V13" s="30"/>
      <c r="W13" s="31"/>
      <c r="X13" s="34"/>
      <c r="Y13" s="31"/>
      <c r="Z13" s="34"/>
      <c r="AA13" s="31"/>
      <c r="AB13" s="34"/>
      <c r="AC13" s="91"/>
      <c r="AD13" s="77"/>
      <c r="AE13" s="104"/>
      <c r="AF13" s="274"/>
    </row>
    <row r="14" spans="1:32" s="61" customFormat="1" ht="14.95" customHeight="1" thickBot="1" x14ac:dyDescent="0.3">
      <c r="A14" s="140" t="s">
        <v>76</v>
      </c>
      <c r="B14" s="141" t="s">
        <v>8</v>
      </c>
      <c r="C14" s="142">
        <v>4</v>
      </c>
      <c r="D14" s="143">
        <f>SUM(H14,J14,L14,N14,P14,R14,T14,W14,Y14,AA14,AC14,AE14)</f>
        <v>99</v>
      </c>
      <c r="E14" s="144">
        <f>SUM(I14+K14+M14+O14+Q14+S14+V14+X14+Z14+AB14+AD14+AF14)</f>
        <v>2.1006944444444443E-2</v>
      </c>
      <c r="F14" s="145">
        <f t="shared" si="0"/>
        <v>1</v>
      </c>
      <c r="G14" s="146">
        <f t="shared" si="1"/>
        <v>0</v>
      </c>
      <c r="H14" s="147">
        <v>99</v>
      </c>
      <c r="I14" s="148">
        <v>2.1006944444444443E-2</v>
      </c>
      <c r="J14" s="149"/>
      <c r="K14" s="144"/>
      <c r="L14" s="150"/>
      <c r="M14" s="151"/>
      <c r="N14" s="149"/>
      <c r="O14" s="151"/>
      <c r="P14" s="150"/>
      <c r="Q14" s="151"/>
      <c r="R14" s="150"/>
      <c r="S14" s="151"/>
      <c r="T14" s="149"/>
      <c r="U14" s="149"/>
      <c r="V14" s="144"/>
      <c r="W14" s="150"/>
      <c r="X14" s="151"/>
      <c r="Y14" s="150"/>
      <c r="Z14" s="151"/>
      <c r="AA14" s="150"/>
      <c r="AB14" s="151"/>
      <c r="AC14" s="276"/>
      <c r="AD14" s="277"/>
      <c r="AE14" s="278"/>
      <c r="AF14" s="279"/>
    </row>
    <row r="15" spans="1:32" s="61" customFormat="1" ht="14.95" customHeight="1" thickTop="1" x14ac:dyDescent="0.25">
      <c r="A15" s="212" t="s">
        <v>73</v>
      </c>
      <c r="B15" s="213" t="s">
        <v>9</v>
      </c>
      <c r="C15" s="214">
        <v>1</v>
      </c>
      <c r="D15" s="291">
        <f>SUM(H15,J15,L15,P15,R15,W15,Y15,AC15,AE15)</f>
        <v>800</v>
      </c>
      <c r="E15" s="292">
        <f>SUM(I15+K15+M15+Q15+S15+X15+Z15+AD15+AF15)</f>
        <v>0.28599537037037037</v>
      </c>
      <c r="F15" s="293">
        <f t="shared" ref="F15:F30" si="2">COUNT(H15,J15,L15,N15,P15,R15,T15,W15,Y15,AA15)</f>
        <v>9</v>
      </c>
      <c r="G15" s="294">
        <f t="shared" ref="G15:G30" si="3">COUNT(AC15, AE15)</f>
        <v>2</v>
      </c>
      <c r="H15" s="157">
        <v>100</v>
      </c>
      <c r="I15" s="158">
        <v>1.726851851851852E-2</v>
      </c>
      <c r="J15" s="163"/>
      <c r="K15" s="155"/>
      <c r="L15" s="161">
        <v>100</v>
      </c>
      <c r="M15" s="162">
        <v>3.1203703703703702E-2</v>
      </c>
      <c r="N15" s="163">
        <v>100</v>
      </c>
      <c r="O15" s="164">
        <v>9.5069444444444443E-2</v>
      </c>
      <c r="P15" s="161">
        <v>100</v>
      </c>
      <c r="Q15" s="162">
        <v>1.556712962962963E-2</v>
      </c>
      <c r="R15" s="161">
        <v>100</v>
      </c>
      <c r="S15" s="162">
        <v>3.7905092592592594E-2</v>
      </c>
      <c r="T15" s="163">
        <v>92</v>
      </c>
      <c r="U15" s="163">
        <v>1</v>
      </c>
      <c r="V15" s="155">
        <v>9.5486111111111101E-3</v>
      </c>
      <c r="W15" s="161">
        <v>100</v>
      </c>
      <c r="X15" s="162">
        <v>7.7627314814814816E-2</v>
      </c>
      <c r="Y15" s="161">
        <v>100</v>
      </c>
      <c r="Z15" s="162">
        <v>5.5636574074074074E-2</v>
      </c>
      <c r="AA15" s="165">
        <v>97</v>
      </c>
      <c r="AB15" s="164">
        <v>3.9050925925925926E-2</v>
      </c>
      <c r="AC15" s="159">
        <v>100</v>
      </c>
      <c r="AD15" s="160">
        <v>4.6423611111111117E-2</v>
      </c>
      <c r="AE15" s="161">
        <v>100</v>
      </c>
      <c r="AF15" s="280">
        <v>4.363425925925926E-3</v>
      </c>
    </row>
    <row r="16" spans="1:32" s="61" customFormat="1" ht="14.95" customHeight="1" x14ac:dyDescent="0.25">
      <c r="A16" s="295" t="s">
        <v>94</v>
      </c>
      <c r="B16" s="296" t="s">
        <v>9</v>
      </c>
      <c r="C16" s="104">
        <v>2</v>
      </c>
      <c r="D16" s="297">
        <f>SUM(H16,L16,N16,P16,R16,AA16,AC16,AE16)</f>
        <v>788</v>
      </c>
      <c r="E16" s="90">
        <f>SUM(I16+M16+O16+Q16+S16+AB16+AD16+AF16)</f>
        <v>0.31034722222222222</v>
      </c>
      <c r="F16" s="298">
        <f t="shared" si="2"/>
        <v>10</v>
      </c>
      <c r="G16" s="299">
        <f t="shared" si="3"/>
        <v>2</v>
      </c>
      <c r="H16" s="76">
        <v>99</v>
      </c>
      <c r="I16" s="77">
        <v>1.8692129629629631E-2</v>
      </c>
      <c r="J16" s="74">
        <v>96</v>
      </c>
      <c r="K16" s="70">
        <v>0.30863425925925925</v>
      </c>
      <c r="L16" s="102">
        <v>99</v>
      </c>
      <c r="M16" s="103">
        <v>3.3981481481481481E-2</v>
      </c>
      <c r="N16" s="89">
        <v>99</v>
      </c>
      <c r="O16" s="103">
        <v>9.5636574074074068E-2</v>
      </c>
      <c r="P16" s="102">
        <v>99</v>
      </c>
      <c r="Q16" s="103">
        <v>1.6400462962962964E-2</v>
      </c>
      <c r="R16" s="102">
        <v>99</v>
      </c>
      <c r="S16" s="103">
        <v>3.9166666666666662E-2</v>
      </c>
      <c r="T16" s="74">
        <v>97</v>
      </c>
      <c r="U16" s="74">
        <v>5</v>
      </c>
      <c r="V16" s="70">
        <v>7.5347222222222218E-2</v>
      </c>
      <c r="W16" s="68">
        <v>95</v>
      </c>
      <c r="X16" s="73">
        <v>0.10716435185185186</v>
      </c>
      <c r="Y16" s="68">
        <v>98</v>
      </c>
      <c r="Z16" s="73">
        <v>7.4930555555555556E-2</v>
      </c>
      <c r="AA16" s="102">
        <v>98</v>
      </c>
      <c r="AB16" s="103">
        <v>3.8715277777777779E-2</v>
      </c>
      <c r="AC16" s="89">
        <v>96</v>
      </c>
      <c r="AD16" s="90">
        <v>6.2442129629629632E-2</v>
      </c>
      <c r="AE16" s="102">
        <v>99</v>
      </c>
      <c r="AF16" s="275">
        <v>5.3125000000000004E-3</v>
      </c>
    </row>
    <row r="17" spans="1:32" s="61" customFormat="1" ht="14.95" customHeight="1" x14ac:dyDescent="0.25">
      <c r="A17" s="295" t="s">
        <v>82</v>
      </c>
      <c r="B17" s="296" t="s">
        <v>9</v>
      </c>
      <c r="C17" s="104">
        <v>3</v>
      </c>
      <c r="D17" s="297">
        <f>SUM(H17,J17,L17,N17,P17,R17,W17,Y17,AA17,AC17,AE17)</f>
        <v>783</v>
      </c>
      <c r="E17" s="90">
        <f>SUM(I17+K17+M17+O17+Q17+S17+X17+Z17+AB17+AD17+AF17)</f>
        <v>0.65017361111111105</v>
      </c>
      <c r="F17" s="298">
        <f t="shared" si="2"/>
        <v>7</v>
      </c>
      <c r="G17" s="299">
        <f t="shared" si="3"/>
        <v>2</v>
      </c>
      <c r="H17" s="76">
        <v>97</v>
      </c>
      <c r="I17" s="77">
        <v>1.9560185185185184E-2</v>
      </c>
      <c r="J17" s="89">
        <v>98</v>
      </c>
      <c r="K17" s="90">
        <v>0.24924768518518517</v>
      </c>
      <c r="L17" s="68"/>
      <c r="M17" s="73"/>
      <c r="N17" s="89">
        <v>98</v>
      </c>
      <c r="O17" s="103">
        <v>0.11186342592592592</v>
      </c>
      <c r="P17" s="68"/>
      <c r="Q17" s="73"/>
      <c r="R17" s="102">
        <v>98</v>
      </c>
      <c r="S17" s="103">
        <v>4.4155092592592593E-2</v>
      </c>
      <c r="T17" s="31">
        <v>95</v>
      </c>
      <c r="U17" s="29">
        <v>2</v>
      </c>
      <c r="V17" s="30">
        <v>2.8645833333333332E-2</v>
      </c>
      <c r="W17" s="104">
        <v>98</v>
      </c>
      <c r="X17" s="77">
        <v>9.0196759259259254E-2</v>
      </c>
      <c r="Y17" s="102">
        <v>99</v>
      </c>
      <c r="Z17" s="103">
        <v>7.4467592592592599E-2</v>
      </c>
      <c r="AA17" s="68"/>
      <c r="AB17" s="73"/>
      <c r="AC17" s="89">
        <v>99</v>
      </c>
      <c r="AD17" s="90">
        <v>5.5092592592592589E-2</v>
      </c>
      <c r="AE17" s="102">
        <v>96</v>
      </c>
      <c r="AF17" s="275">
        <v>5.5902777777777782E-3</v>
      </c>
    </row>
    <row r="18" spans="1:32" s="61" customFormat="1" ht="14.95" customHeight="1" x14ac:dyDescent="0.25">
      <c r="A18" s="295" t="s">
        <v>91</v>
      </c>
      <c r="B18" s="296" t="s">
        <v>9</v>
      </c>
      <c r="C18" s="104">
        <v>3</v>
      </c>
      <c r="D18" s="297">
        <f>SUM(J18,L18,N18,P18,R18,T18,W18,Y18,AA18,AC18,AE18)</f>
        <v>783</v>
      </c>
      <c r="E18" s="90">
        <f>SUM(K18+M18+O18+Q18+S18+V18+X18+Z18+AB18+AD18+AF18)</f>
        <v>0.88047453703703715</v>
      </c>
      <c r="F18" s="298">
        <f t="shared" si="2"/>
        <v>7</v>
      </c>
      <c r="G18" s="299">
        <f t="shared" si="3"/>
        <v>2</v>
      </c>
      <c r="H18" s="53">
        <v>91</v>
      </c>
      <c r="I18" s="34">
        <v>2.5960648148148149E-2</v>
      </c>
      <c r="J18" s="89">
        <v>99</v>
      </c>
      <c r="K18" s="90">
        <v>0.24626157407407409</v>
      </c>
      <c r="L18" s="102">
        <v>97</v>
      </c>
      <c r="M18" s="103">
        <v>3.7025462962962961E-2</v>
      </c>
      <c r="N18" s="89">
        <v>97</v>
      </c>
      <c r="O18" s="103">
        <v>0.12565972222222221</v>
      </c>
      <c r="P18" s="102">
        <v>98</v>
      </c>
      <c r="Q18" s="103">
        <v>1.8715277777777779E-2</v>
      </c>
      <c r="R18" s="102">
        <v>96</v>
      </c>
      <c r="S18" s="103">
        <v>4.5821759259259263E-2</v>
      </c>
      <c r="T18" s="89">
        <v>100</v>
      </c>
      <c r="U18" s="89">
        <v>20</v>
      </c>
      <c r="V18" s="90">
        <v>0.34629629629629632</v>
      </c>
      <c r="W18" s="68"/>
      <c r="X18" s="73"/>
      <c r="Y18" s="68"/>
      <c r="Z18" s="73"/>
      <c r="AA18" s="68"/>
      <c r="AB18" s="73"/>
      <c r="AC18" s="89">
        <v>98</v>
      </c>
      <c r="AD18" s="90">
        <v>5.5266203703703699E-2</v>
      </c>
      <c r="AE18" s="102">
        <v>98</v>
      </c>
      <c r="AF18" s="275">
        <v>5.4282407407407404E-3</v>
      </c>
    </row>
    <row r="19" spans="1:32" s="61" customFormat="1" ht="14.95" customHeight="1" x14ac:dyDescent="0.25">
      <c r="A19" s="295" t="s">
        <v>71</v>
      </c>
      <c r="B19" s="296" t="s">
        <v>9</v>
      </c>
      <c r="C19" s="104">
        <v>5</v>
      </c>
      <c r="D19" s="297">
        <f>SUM(H19,J19,L19,P19,R19,T19,AC19,AE19)</f>
        <v>772</v>
      </c>
      <c r="E19" s="90">
        <f>SUM(I19+K19+M19+Q19+S19+V19+AD19+AF19)</f>
        <v>0.58461805555555557</v>
      </c>
      <c r="F19" s="298">
        <f t="shared" si="2"/>
        <v>10</v>
      </c>
      <c r="G19" s="299">
        <f t="shared" si="3"/>
        <v>2</v>
      </c>
      <c r="H19" s="76">
        <v>96</v>
      </c>
      <c r="I19" s="77">
        <v>2.0393518518518519E-2</v>
      </c>
      <c r="J19" s="89">
        <v>97</v>
      </c>
      <c r="K19" s="90">
        <v>0.30746527777777777</v>
      </c>
      <c r="L19" s="102">
        <v>98</v>
      </c>
      <c r="M19" s="103">
        <v>3.6319444444444439E-2</v>
      </c>
      <c r="N19" s="74">
        <v>95</v>
      </c>
      <c r="O19" s="73">
        <v>0.13890046296296296</v>
      </c>
      <c r="P19" s="102">
        <v>97</v>
      </c>
      <c r="Q19" s="103">
        <v>2.1250000000000002E-2</v>
      </c>
      <c r="R19" s="102">
        <v>95</v>
      </c>
      <c r="S19" s="103">
        <v>4.9131944444444443E-2</v>
      </c>
      <c r="T19" s="89">
        <v>99</v>
      </c>
      <c r="U19" s="89">
        <v>6</v>
      </c>
      <c r="V19" s="90">
        <v>8.0972222222222223E-2</v>
      </c>
      <c r="W19" s="68">
        <v>94</v>
      </c>
      <c r="X19" s="73">
        <v>0.12812500000000002</v>
      </c>
      <c r="Y19" s="68">
        <v>94</v>
      </c>
      <c r="Z19" s="73">
        <v>9.0173611111111107E-2</v>
      </c>
      <c r="AA19" s="68">
        <v>95</v>
      </c>
      <c r="AB19" s="73">
        <v>6.1296296296296293E-2</v>
      </c>
      <c r="AC19" s="89">
        <v>95</v>
      </c>
      <c r="AD19" s="90">
        <v>6.3449074074074074E-2</v>
      </c>
      <c r="AE19" s="102">
        <v>95</v>
      </c>
      <c r="AF19" s="275">
        <v>5.6365740740740742E-3</v>
      </c>
    </row>
    <row r="20" spans="1:32" s="61" customFormat="1" ht="14.95" customHeight="1" x14ac:dyDescent="0.25">
      <c r="A20" s="295" t="s">
        <v>119</v>
      </c>
      <c r="B20" s="296" t="s">
        <v>9</v>
      </c>
      <c r="C20" s="104">
        <v>6</v>
      </c>
      <c r="D20" s="300">
        <f>SUM(J20,L20,N20,P20,T20,Y20,AA20,AC20,AE20)</f>
        <v>754</v>
      </c>
      <c r="E20" s="100">
        <f>SUM(K20+M20+O20+Q20+V20+Z20+AB20+AD20+AF20)</f>
        <v>0.54267361111111112</v>
      </c>
      <c r="F20" s="298">
        <f t="shared" si="2"/>
        <v>9</v>
      </c>
      <c r="G20" s="301">
        <f t="shared" si="3"/>
        <v>2</v>
      </c>
      <c r="H20" s="53">
        <v>90</v>
      </c>
      <c r="I20" s="34">
        <v>2.6249999999999999E-2</v>
      </c>
      <c r="J20" s="29"/>
      <c r="K20" s="34"/>
      <c r="L20" s="104">
        <v>94</v>
      </c>
      <c r="M20" s="77">
        <v>4.6354166666666669E-2</v>
      </c>
      <c r="N20" s="91">
        <v>93</v>
      </c>
      <c r="O20" s="77">
        <v>0.19652777777777777</v>
      </c>
      <c r="P20" s="104">
        <v>94</v>
      </c>
      <c r="Q20" s="77">
        <v>2.5127314814814811E-2</v>
      </c>
      <c r="R20" s="68">
        <v>91</v>
      </c>
      <c r="S20" s="73">
        <v>6.1655092592592588E-2</v>
      </c>
      <c r="T20" s="89">
        <v>94</v>
      </c>
      <c r="U20" s="89">
        <v>2</v>
      </c>
      <c r="V20" s="90">
        <v>3.0775462962962966E-2</v>
      </c>
      <c r="W20" s="68">
        <v>92</v>
      </c>
      <c r="X20" s="73">
        <v>0.13226851851851854</v>
      </c>
      <c r="Y20" s="104">
        <v>95</v>
      </c>
      <c r="Z20" s="77">
        <v>8.729166666666667E-2</v>
      </c>
      <c r="AA20" s="104">
        <v>93</v>
      </c>
      <c r="AB20" s="77">
        <v>8.0960648148148143E-2</v>
      </c>
      <c r="AC20" s="91">
        <v>94</v>
      </c>
      <c r="AD20" s="77">
        <v>7.0104166666666676E-2</v>
      </c>
      <c r="AE20" s="104">
        <v>97</v>
      </c>
      <c r="AF20" s="274">
        <v>5.5324074074074069E-3</v>
      </c>
    </row>
    <row r="21" spans="1:32" s="61" customFormat="1" ht="14.95" customHeight="1" x14ac:dyDescent="0.25">
      <c r="A21" s="295" t="s">
        <v>84</v>
      </c>
      <c r="B21" s="296" t="s">
        <v>9</v>
      </c>
      <c r="C21" s="104">
        <v>7</v>
      </c>
      <c r="D21" s="297">
        <f>SUM(H21,J21,L21,N21,P21,T21,AA21,AC21,AE21)</f>
        <v>676</v>
      </c>
      <c r="E21" s="90">
        <f>SUM(I21+K21+M21+O21+Q21+V21+AB21+AD21+AF21)</f>
        <v>0.58966435185185173</v>
      </c>
      <c r="F21" s="298">
        <f t="shared" si="2"/>
        <v>9</v>
      </c>
      <c r="G21" s="299">
        <f t="shared" si="3"/>
        <v>1</v>
      </c>
      <c r="H21" s="76">
        <v>96</v>
      </c>
      <c r="I21" s="77">
        <v>2.0393518518518519E-2</v>
      </c>
      <c r="J21" s="89">
        <v>96</v>
      </c>
      <c r="K21" s="90">
        <v>0.30863425925925925</v>
      </c>
      <c r="L21" s="102">
        <v>96</v>
      </c>
      <c r="M21" s="103">
        <v>3.78587962962963E-2</v>
      </c>
      <c r="N21" s="74"/>
      <c r="O21" s="75"/>
      <c r="P21" s="102">
        <v>97</v>
      </c>
      <c r="Q21" s="103">
        <v>2.1250000000000002E-2</v>
      </c>
      <c r="R21" s="68">
        <v>94</v>
      </c>
      <c r="S21" s="73">
        <v>5.319444444444444E-2</v>
      </c>
      <c r="T21" s="89">
        <v>99</v>
      </c>
      <c r="U21" s="89">
        <v>6</v>
      </c>
      <c r="V21" s="90">
        <v>8.0972222222222223E-2</v>
      </c>
      <c r="W21" s="68">
        <v>94</v>
      </c>
      <c r="X21" s="73">
        <v>0.12812500000000002</v>
      </c>
      <c r="Y21" s="68">
        <v>94</v>
      </c>
      <c r="Z21" s="73">
        <v>9.0173611111111107E-2</v>
      </c>
      <c r="AA21" s="102">
        <v>95</v>
      </c>
      <c r="AB21" s="103">
        <v>6.1296296296296293E-2</v>
      </c>
      <c r="AC21" s="89">
        <v>97</v>
      </c>
      <c r="AD21" s="90">
        <v>5.9259259259259262E-2</v>
      </c>
      <c r="AE21" s="102"/>
      <c r="AF21" s="275"/>
    </row>
    <row r="22" spans="1:32" s="61" customFormat="1" ht="14.95" customHeight="1" x14ac:dyDescent="0.25">
      <c r="A22" s="295" t="s">
        <v>58</v>
      </c>
      <c r="B22" s="296" t="s">
        <v>9</v>
      </c>
      <c r="C22" s="104">
        <v>8</v>
      </c>
      <c r="D22" s="297">
        <f>SUM(H22,J22,L22,N22,P22,T22,Y22,AA22,AC22,AE22)</f>
        <v>665</v>
      </c>
      <c r="E22" s="90">
        <f>SUM(I22+K22+M22+O22+Q22+V22+Z22+AB22+AD22+AF22)</f>
        <v>0.27482638888888894</v>
      </c>
      <c r="F22" s="298">
        <f t="shared" si="2"/>
        <v>8</v>
      </c>
      <c r="G22" s="299">
        <f t="shared" si="3"/>
        <v>1</v>
      </c>
      <c r="H22" s="76">
        <v>93</v>
      </c>
      <c r="I22" s="77">
        <v>2.2754629629629628E-2</v>
      </c>
      <c r="J22" s="74"/>
      <c r="K22" s="70"/>
      <c r="L22" s="102">
        <v>95</v>
      </c>
      <c r="M22" s="103">
        <v>4.5555555555555551E-2</v>
      </c>
      <c r="N22" s="74"/>
      <c r="O22" s="73"/>
      <c r="P22" s="102">
        <v>95</v>
      </c>
      <c r="Q22" s="103">
        <v>2.2673611111111113E-2</v>
      </c>
      <c r="R22" s="68">
        <v>93</v>
      </c>
      <c r="S22" s="73">
        <v>5.7152777777777775E-2</v>
      </c>
      <c r="T22" s="89">
        <v>96</v>
      </c>
      <c r="U22" s="89">
        <v>3</v>
      </c>
      <c r="V22" s="90">
        <v>4.1956018518518517E-2</v>
      </c>
      <c r="W22" s="68">
        <v>91</v>
      </c>
      <c r="X22" s="73">
        <v>0.13229166666666667</v>
      </c>
      <c r="Y22" s="102">
        <v>96</v>
      </c>
      <c r="Z22" s="103">
        <v>7.9270833333333332E-2</v>
      </c>
      <c r="AA22" s="102">
        <v>96</v>
      </c>
      <c r="AB22" s="103">
        <v>5.6284722222222222E-2</v>
      </c>
      <c r="AC22" s="89"/>
      <c r="AD22" s="90"/>
      <c r="AE22" s="102">
        <v>94</v>
      </c>
      <c r="AF22" s="275">
        <v>6.3310185185185197E-3</v>
      </c>
    </row>
    <row r="23" spans="1:32" s="61" customFormat="1" ht="14.95" customHeight="1" x14ac:dyDescent="0.25">
      <c r="A23" s="295" t="s">
        <v>44</v>
      </c>
      <c r="B23" s="296" t="s">
        <v>9</v>
      </c>
      <c r="C23" s="104">
        <v>9</v>
      </c>
      <c r="D23" s="297">
        <f>SUM(J23,L23,N23,P23,T23,W23,Y23,AA23,AC23,AE23)</f>
        <v>649</v>
      </c>
      <c r="E23" s="90">
        <f>SUM(K23+M23+O23+Q23+V23+X23+Z23+AB23+AD23+AF23)</f>
        <v>0.555150462962963</v>
      </c>
      <c r="F23" s="298">
        <f t="shared" si="2"/>
        <v>8</v>
      </c>
      <c r="G23" s="299">
        <f t="shared" si="3"/>
        <v>1</v>
      </c>
      <c r="H23" s="53">
        <v>88</v>
      </c>
      <c r="I23" s="34">
        <v>2.855324074074074E-2</v>
      </c>
      <c r="J23" s="74"/>
      <c r="K23" s="70"/>
      <c r="L23" s="102">
        <v>93</v>
      </c>
      <c r="M23" s="103">
        <v>5.0057870370370371E-2</v>
      </c>
      <c r="N23" s="89">
        <v>92</v>
      </c>
      <c r="O23" s="103">
        <v>0.20465277777777779</v>
      </c>
      <c r="P23" s="102">
        <v>93</v>
      </c>
      <c r="Q23" s="103">
        <v>2.5231481481481483E-2</v>
      </c>
      <c r="R23" s="31">
        <v>91</v>
      </c>
      <c r="S23" s="34">
        <v>6.1655092592592588E-2</v>
      </c>
      <c r="T23" s="89">
        <v>93</v>
      </c>
      <c r="U23" s="89">
        <v>2</v>
      </c>
      <c r="V23" s="90">
        <v>3.1296296296296301E-2</v>
      </c>
      <c r="W23" s="68"/>
      <c r="X23" s="73"/>
      <c r="Y23" s="102">
        <v>92</v>
      </c>
      <c r="Z23" s="103">
        <v>9.2557870370370374E-2</v>
      </c>
      <c r="AA23" s="102">
        <v>93</v>
      </c>
      <c r="AB23" s="103">
        <v>8.1099537037037039E-2</v>
      </c>
      <c r="AC23" s="89">
        <v>93</v>
      </c>
      <c r="AD23" s="90">
        <v>7.0254629629629625E-2</v>
      </c>
      <c r="AE23" s="102"/>
      <c r="AF23" s="275"/>
    </row>
    <row r="24" spans="1:32" s="61" customFormat="1" ht="14.95" customHeight="1" x14ac:dyDescent="0.25">
      <c r="A24" s="32" t="s">
        <v>83</v>
      </c>
      <c r="B24" s="33" t="s">
        <v>9</v>
      </c>
      <c r="C24" s="31">
        <v>10</v>
      </c>
      <c r="D24" s="69">
        <f t="shared" ref="D24:D30" si="4">SUM(H24,J24,L24,N24,P24,R24,T24,W24,Y24,AA24,AC24,AE24)</f>
        <v>387</v>
      </c>
      <c r="E24" s="70">
        <f t="shared" ref="E24:E30" si="5">SUM(I24+K24+M24+O24+Q24+S24+V24+X24+Z24+AB24+AD24+AF24)</f>
        <v>0.30390046296296297</v>
      </c>
      <c r="F24" s="71">
        <f t="shared" si="2"/>
        <v>4</v>
      </c>
      <c r="G24" s="72">
        <f t="shared" si="3"/>
        <v>0</v>
      </c>
      <c r="H24" s="76">
        <v>98</v>
      </c>
      <c r="I24" s="77">
        <v>1.9270833333333334E-2</v>
      </c>
      <c r="J24" s="74"/>
      <c r="K24" s="70"/>
      <c r="L24" s="68"/>
      <c r="M24" s="73"/>
      <c r="N24" s="89">
        <v>96</v>
      </c>
      <c r="O24" s="103">
        <v>0.13186342592592593</v>
      </c>
      <c r="P24" s="68"/>
      <c r="Q24" s="73"/>
      <c r="R24" s="104">
        <v>97</v>
      </c>
      <c r="S24" s="77">
        <v>4.5694444444444447E-2</v>
      </c>
      <c r="T24" s="74"/>
      <c r="U24" s="74"/>
      <c r="V24" s="70"/>
      <c r="W24" s="102">
        <v>96</v>
      </c>
      <c r="X24" s="103">
        <v>0.10707175925925926</v>
      </c>
      <c r="Y24" s="68"/>
      <c r="Z24" s="73"/>
      <c r="AA24" s="68"/>
      <c r="AB24" s="73"/>
      <c r="AC24" s="89"/>
      <c r="AD24" s="90"/>
      <c r="AE24" s="102"/>
      <c r="AF24" s="275"/>
    </row>
    <row r="25" spans="1:32" s="61" customFormat="1" ht="14.95" customHeight="1" x14ac:dyDescent="0.25">
      <c r="A25" s="32" t="s">
        <v>108</v>
      </c>
      <c r="B25" s="33" t="s">
        <v>9</v>
      </c>
      <c r="C25" s="31">
        <v>11</v>
      </c>
      <c r="D25" s="69">
        <f t="shared" si="4"/>
        <v>296</v>
      </c>
      <c r="E25" s="70">
        <f t="shared" si="5"/>
        <v>0.3984375</v>
      </c>
      <c r="F25" s="71">
        <f t="shared" si="2"/>
        <v>3</v>
      </c>
      <c r="G25" s="72">
        <f t="shared" si="3"/>
        <v>0</v>
      </c>
      <c r="H25" s="53"/>
      <c r="I25" s="34"/>
      <c r="J25" s="89">
        <v>100</v>
      </c>
      <c r="K25" s="90">
        <v>0.2341550925925926</v>
      </c>
      <c r="L25" s="68"/>
      <c r="M25" s="73"/>
      <c r="N25" s="74"/>
      <c r="O25" s="73"/>
      <c r="P25" s="68"/>
      <c r="Q25" s="73"/>
      <c r="R25" s="68"/>
      <c r="S25" s="73"/>
      <c r="T25" s="31"/>
      <c r="U25" s="29"/>
      <c r="V25" s="30"/>
      <c r="W25" s="104">
        <v>99</v>
      </c>
      <c r="X25" s="77">
        <v>8.9270833333333341E-2</v>
      </c>
      <c r="Y25" s="104">
        <v>97</v>
      </c>
      <c r="Z25" s="77">
        <v>7.5011574074074064E-2</v>
      </c>
      <c r="AA25" s="68"/>
      <c r="AB25" s="73"/>
      <c r="AC25" s="89"/>
      <c r="AD25" s="90"/>
      <c r="AE25" s="102"/>
      <c r="AF25" s="275"/>
    </row>
    <row r="26" spans="1:32" s="61" customFormat="1" ht="14.95" customHeight="1" x14ac:dyDescent="0.25">
      <c r="A26" s="32" t="s">
        <v>126</v>
      </c>
      <c r="B26" s="33" t="s">
        <v>9</v>
      </c>
      <c r="C26" s="31">
        <v>12</v>
      </c>
      <c r="D26" s="47">
        <f t="shared" si="4"/>
        <v>283</v>
      </c>
      <c r="E26" s="30">
        <f t="shared" si="5"/>
        <v>0.30083333333333334</v>
      </c>
      <c r="F26" s="71">
        <f t="shared" si="2"/>
        <v>3</v>
      </c>
      <c r="G26" s="60">
        <f t="shared" si="3"/>
        <v>0</v>
      </c>
      <c r="H26" s="53"/>
      <c r="I26" s="34"/>
      <c r="J26" s="29"/>
      <c r="K26" s="34"/>
      <c r="L26" s="31"/>
      <c r="M26" s="34"/>
      <c r="N26" s="91">
        <v>94</v>
      </c>
      <c r="O26" s="77">
        <v>0.14386574074074074</v>
      </c>
      <c r="P26" s="68"/>
      <c r="Q26" s="73"/>
      <c r="R26" s="102">
        <v>92</v>
      </c>
      <c r="S26" s="103">
        <v>5.7615740740740738E-2</v>
      </c>
      <c r="T26" s="74"/>
      <c r="U26" s="74"/>
      <c r="V26" s="70"/>
      <c r="W26" s="102">
        <v>97</v>
      </c>
      <c r="X26" s="103">
        <v>9.9351851851851858E-2</v>
      </c>
      <c r="Y26" s="68"/>
      <c r="Z26" s="73"/>
      <c r="AA26" s="31"/>
      <c r="AB26" s="34"/>
      <c r="AC26" s="91"/>
      <c r="AD26" s="77"/>
      <c r="AE26" s="104"/>
      <c r="AF26" s="274"/>
    </row>
    <row r="27" spans="1:32" s="61" customFormat="1" ht="14.95" customHeight="1" x14ac:dyDescent="0.25">
      <c r="A27" s="32" t="s">
        <v>65</v>
      </c>
      <c r="B27" s="33" t="s">
        <v>9</v>
      </c>
      <c r="C27" s="31">
        <v>13</v>
      </c>
      <c r="D27" s="69">
        <f t="shared" si="4"/>
        <v>94</v>
      </c>
      <c r="E27" s="70">
        <f t="shared" si="5"/>
        <v>2.2372685185185186E-2</v>
      </c>
      <c r="F27" s="71">
        <f t="shared" si="2"/>
        <v>1</v>
      </c>
      <c r="G27" s="72">
        <f t="shared" si="3"/>
        <v>0</v>
      </c>
      <c r="H27" s="76">
        <v>94</v>
      </c>
      <c r="I27" s="77">
        <v>2.2372685185185186E-2</v>
      </c>
      <c r="J27" s="74"/>
      <c r="K27" s="70"/>
      <c r="L27" s="68"/>
      <c r="M27" s="73"/>
      <c r="N27" s="74"/>
      <c r="O27" s="73"/>
      <c r="P27" s="31"/>
      <c r="Q27" s="34"/>
      <c r="R27" s="31"/>
      <c r="S27" s="34"/>
      <c r="T27" s="74"/>
      <c r="U27" s="74"/>
      <c r="V27" s="70"/>
      <c r="W27" s="68"/>
      <c r="X27" s="73"/>
      <c r="Y27" s="68"/>
      <c r="Z27" s="73"/>
      <c r="AA27" s="68"/>
      <c r="AB27" s="73"/>
      <c r="AC27" s="89"/>
      <c r="AD27" s="90"/>
      <c r="AE27" s="102"/>
      <c r="AF27" s="275"/>
    </row>
    <row r="28" spans="1:32" s="61" customFormat="1" ht="14.95" customHeight="1" x14ac:dyDescent="0.25">
      <c r="A28" s="32" t="s">
        <v>72</v>
      </c>
      <c r="B28" s="33" t="s">
        <v>9</v>
      </c>
      <c r="C28" s="31">
        <v>14</v>
      </c>
      <c r="D28" s="69">
        <f t="shared" si="4"/>
        <v>92</v>
      </c>
      <c r="E28" s="70">
        <f t="shared" si="5"/>
        <v>2.480324074074074E-2</v>
      </c>
      <c r="F28" s="71">
        <f t="shared" si="2"/>
        <v>1</v>
      </c>
      <c r="G28" s="72">
        <f t="shared" si="3"/>
        <v>0</v>
      </c>
      <c r="H28" s="76">
        <v>92</v>
      </c>
      <c r="I28" s="77">
        <v>2.480324074074074E-2</v>
      </c>
      <c r="J28" s="74"/>
      <c r="K28" s="70"/>
      <c r="L28" s="68"/>
      <c r="M28" s="73"/>
      <c r="N28" s="74"/>
      <c r="O28" s="73"/>
      <c r="P28" s="68"/>
      <c r="Q28" s="73"/>
      <c r="R28" s="68"/>
      <c r="S28" s="73"/>
      <c r="T28" s="74"/>
      <c r="U28" s="74"/>
      <c r="V28" s="70"/>
      <c r="W28" s="68"/>
      <c r="X28" s="73"/>
      <c r="Y28" s="68"/>
      <c r="Z28" s="73"/>
      <c r="AA28" s="68"/>
      <c r="AB28" s="73"/>
      <c r="AC28" s="89"/>
      <c r="AD28" s="90"/>
      <c r="AE28" s="102"/>
      <c r="AF28" s="275"/>
    </row>
    <row r="29" spans="1:32" s="61" customFormat="1" ht="14.95" customHeight="1" x14ac:dyDescent="0.25">
      <c r="A29" s="32" t="s">
        <v>95</v>
      </c>
      <c r="B29" s="33" t="s">
        <v>9</v>
      </c>
      <c r="C29" s="31">
        <v>15</v>
      </c>
      <c r="D29" s="69">
        <f t="shared" si="4"/>
        <v>89</v>
      </c>
      <c r="E29" s="70">
        <f t="shared" si="5"/>
        <v>2.6331018518518517E-2</v>
      </c>
      <c r="F29" s="71">
        <f t="shared" si="2"/>
        <v>1</v>
      </c>
      <c r="G29" s="72">
        <f t="shared" si="3"/>
        <v>0</v>
      </c>
      <c r="H29" s="76">
        <v>89</v>
      </c>
      <c r="I29" s="77">
        <v>2.6331018518518517E-2</v>
      </c>
      <c r="J29" s="74"/>
      <c r="K29" s="70"/>
      <c r="L29" s="68"/>
      <c r="M29" s="73"/>
      <c r="N29" s="74"/>
      <c r="O29" s="73"/>
      <c r="P29" s="68"/>
      <c r="Q29" s="73"/>
      <c r="R29" s="68"/>
      <c r="S29" s="73"/>
      <c r="T29" s="74"/>
      <c r="U29" s="74"/>
      <c r="V29" s="70"/>
      <c r="W29" s="68"/>
      <c r="X29" s="73"/>
      <c r="Y29" s="68"/>
      <c r="Z29" s="73"/>
      <c r="AA29" s="68"/>
      <c r="AB29" s="73"/>
      <c r="AC29" s="89"/>
      <c r="AD29" s="90"/>
      <c r="AE29" s="102"/>
      <c r="AF29" s="275"/>
    </row>
    <row r="30" spans="1:32" s="61" customFormat="1" ht="14.95" customHeight="1" thickBot="1" x14ac:dyDescent="0.3">
      <c r="A30" s="140" t="s">
        <v>101</v>
      </c>
      <c r="B30" s="141" t="s">
        <v>9</v>
      </c>
      <c r="C30" s="142">
        <v>16</v>
      </c>
      <c r="D30" s="143">
        <f t="shared" si="4"/>
        <v>87</v>
      </c>
      <c r="E30" s="144">
        <f t="shared" si="5"/>
        <v>2.9664351851851855E-2</v>
      </c>
      <c r="F30" s="145">
        <f t="shared" si="2"/>
        <v>1</v>
      </c>
      <c r="G30" s="146">
        <f t="shared" si="3"/>
        <v>0</v>
      </c>
      <c r="H30" s="147">
        <v>87</v>
      </c>
      <c r="I30" s="148">
        <v>2.9664351851851855E-2</v>
      </c>
      <c r="J30" s="149"/>
      <c r="K30" s="144"/>
      <c r="L30" s="150"/>
      <c r="M30" s="151"/>
      <c r="N30" s="149"/>
      <c r="O30" s="151"/>
      <c r="P30" s="150"/>
      <c r="Q30" s="151"/>
      <c r="R30" s="150"/>
      <c r="S30" s="151"/>
      <c r="T30" s="149"/>
      <c r="U30" s="149"/>
      <c r="V30" s="144"/>
      <c r="W30" s="150"/>
      <c r="X30" s="151"/>
      <c r="Y30" s="150"/>
      <c r="Z30" s="151"/>
      <c r="AA30" s="150"/>
      <c r="AB30" s="151"/>
      <c r="AC30" s="276"/>
      <c r="AD30" s="277"/>
      <c r="AE30" s="278"/>
      <c r="AF30" s="279"/>
    </row>
    <row r="31" spans="1:32" s="61" customFormat="1" ht="14.95" customHeight="1" thickTop="1" x14ac:dyDescent="0.25">
      <c r="A31" s="212" t="s">
        <v>62</v>
      </c>
      <c r="B31" s="213" t="s">
        <v>10</v>
      </c>
      <c r="C31" s="214">
        <v>1</v>
      </c>
      <c r="D31" s="291">
        <f>SUM(L31,N31,P31,W31,Y31,AA31,AC31,AE31)</f>
        <v>800</v>
      </c>
      <c r="E31" s="292">
        <f>SUM(M31+O31+Q31+X31+Z31+AB31+AD31+AF31)</f>
        <v>0.38693287037037039</v>
      </c>
      <c r="F31" s="293">
        <f t="shared" si="0"/>
        <v>10</v>
      </c>
      <c r="G31" s="294">
        <f t="shared" si="1"/>
        <v>2</v>
      </c>
      <c r="H31" s="166">
        <v>99</v>
      </c>
      <c r="I31" s="167">
        <v>2.0358796296296295E-2</v>
      </c>
      <c r="J31" s="163">
        <v>100</v>
      </c>
      <c r="K31" s="155">
        <v>0.24145833333333333</v>
      </c>
      <c r="L31" s="161">
        <v>100</v>
      </c>
      <c r="M31" s="162">
        <v>3.6493055555555549E-2</v>
      </c>
      <c r="N31" s="159">
        <v>100</v>
      </c>
      <c r="O31" s="162">
        <v>0.10258101851851852</v>
      </c>
      <c r="P31" s="161">
        <v>100</v>
      </c>
      <c r="Q31" s="162">
        <v>1.7280092592592593E-2</v>
      </c>
      <c r="R31" s="165">
        <v>98</v>
      </c>
      <c r="S31" s="164">
        <v>5.1041666666666673E-2</v>
      </c>
      <c r="T31" s="163">
        <v>100</v>
      </c>
      <c r="U31" s="163">
        <v>12</v>
      </c>
      <c r="V31" s="155">
        <v>0.19584490740740743</v>
      </c>
      <c r="W31" s="161">
        <v>100</v>
      </c>
      <c r="X31" s="162">
        <v>8.0555555555555561E-2</v>
      </c>
      <c r="Y31" s="161">
        <v>100</v>
      </c>
      <c r="Z31" s="162">
        <v>6.0578703703703697E-2</v>
      </c>
      <c r="AA31" s="161">
        <v>100</v>
      </c>
      <c r="AB31" s="162">
        <v>3.9629629629629633E-2</v>
      </c>
      <c r="AC31" s="159">
        <v>100</v>
      </c>
      <c r="AD31" s="160">
        <v>4.476851851851852E-2</v>
      </c>
      <c r="AE31" s="161">
        <v>100</v>
      </c>
      <c r="AF31" s="280">
        <v>5.0462962962962961E-3</v>
      </c>
    </row>
    <row r="32" spans="1:32" s="61" customFormat="1" ht="14.95" customHeight="1" x14ac:dyDescent="0.25">
      <c r="A32" s="295" t="s">
        <v>109</v>
      </c>
      <c r="B32" s="296" t="s">
        <v>10</v>
      </c>
      <c r="C32" s="104">
        <v>2</v>
      </c>
      <c r="D32" s="297">
        <f>SUM(J32,L32,N32,P32,R32,W32,Y32,AC32,AE32)</f>
        <v>792</v>
      </c>
      <c r="E32" s="90">
        <f>SUM(K32+M32+O32+Q32+S32+X32+Z32+AD32+AF32)</f>
        <v>0.59847222222222218</v>
      </c>
      <c r="F32" s="298">
        <f t="shared" si="0"/>
        <v>9</v>
      </c>
      <c r="G32" s="299">
        <f t="shared" si="1"/>
        <v>2</v>
      </c>
      <c r="H32" s="53">
        <v>96</v>
      </c>
      <c r="I32" s="34">
        <v>2.3877314814814813E-2</v>
      </c>
      <c r="J32" s="89">
        <v>99</v>
      </c>
      <c r="K32" s="90">
        <v>0.24386574074074074</v>
      </c>
      <c r="L32" s="102">
        <v>98</v>
      </c>
      <c r="M32" s="103">
        <v>3.7986111111111116E-2</v>
      </c>
      <c r="N32" s="89">
        <v>99</v>
      </c>
      <c r="O32" s="103">
        <v>0.11344907407407408</v>
      </c>
      <c r="P32" s="102">
        <v>99</v>
      </c>
      <c r="Q32" s="103">
        <v>1.7951388888888888E-2</v>
      </c>
      <c r="R32" s="102">
        <v>100</v>
      </c>
      <c r="S32" s="103">
        <v>4.5567129629629631E-2</v>
      </c>
      <c r="T32" s="74">
        <v>97</v>
      </c>
      <c r="U32" s="74">
        <v>6</v>
      </c>
      <c r="V32" s="70">
        <v>7.694444444444444E-2</v>
      </c>
      <c r="W32" s="68"/>
      <c r="X32" s="73"/>
      <c r="Y32" s="102">
        <v>99</v>
      </c>
      <c r="Z32" s="103">
        <v>7.5613425925925917E-2</v>
      </c>
      <c r="AA32" s="68">
        <v>98</v>
      </c>
      <c r="AB32" s="73">
        <v>4.7523148148148148E-2</v>
      </c>
      <c r="AC32" s="89">
        <v>99</v>
      </c>
      <c r="AD32" s="90">
        <v>5.8564814814814813E-2</v>
      </c>
      <c r="AE32" s="102">
        <v>99</v>
      </c>
      <c r="AF32" s="275">
        <v>5.4745370370370373E-3</v>
      </c>
    </row>
    <row r="33" spans="1:32" s="61" customFormat="1" ht="14.95" customHeight="1" x14ac:dyDescent="0.25">
      <c r="A33" s="295" t="s">
        <v>50</v>
      </c>
      <c r="B33" s="296" t="s">
        <v>10</v>
      </c>
      <c r="C33" s="104">
        <v>3</v>
      </c>
      <c r="D33" s="297">
        <f>SUM(J33,N33,P33,T33,W33,Y33,AC33,AE33)</f>
        <v>783</v>
      </c>
      <c r="E33" s="90">
        <f>SUM(K33+O33+Q33+V33+X33+Z33+AD33+AF33)</f>
        <v>0.88693287037037039</v>
      </c>
      <c r="F33" s="298">
        <f t="shared" si="0"/>
        <v>10</v>
      </c>
      <c r="G33" s="299">
        <f t="shared" si="1"/>
        <v>2</v>
      </c>
      <c r="H33" s="53">
        <v>97</v>
      </c>
      <c r="I33" s="34">
        <v>2.1770833333333336E-2</v>
      </c>
      <c r="J33" s="89">
        <v>98</v>
      </c>
      <c r="K33" s="90">
        <v>0.30863425925925925</v>
      </c>
      <c r="L33" s="68">
        <v>96</v>
      </c>
      <c r="M33" s="73">
        <v>3.8981481481481485E-2</v>
      </c>
      <c r="N33" s="89">
        <v>98</v>
      </c>
      <c r="O33" s="103">
        <v>0.1408449074074074</v>
      </c>
      <c r="P33" s="102">
        <v>97</v>
      </c>
      <c r="Q33" s="103">
        <v>1.9166666666666669E-2</v>
      </c>
      <c r="R33" s="68">
        <v>97</v>
      </c>
      <c r="S33" s="73">
        <v>5.3425925925925925E-2</v>
      </c>
      <c r="T33" s="89">
        <v>98</v>
      </c>
      <c r="U33" s="89">
        <v>8</v>
      </c>
      <c r="V33" s="90">
        <v>0.14548611111111112</v>
      </c>
      <c r="W33" s="102">
        <v>98</v>
      </c>
      <c r="X33" s="103">
        <v>0.12812500000000002</v>
      </c>
      <c r="Y33" s="102">
        <v>98</v>
      </c>
      <c r="Z33" s="103">
        <v>7.5740740740740733E-2</v>
      </c>
      <c r="AA33" s="68">
        <v>97</v>
      </c>
      <c r="AB33" s="73">
        <v>5.1562500000000004E-2</v>
      </c>
      <c r="AC33" s="89">
        <v>98</v>
      </c>
      <c r="AD33" s="90">
        <v>6.3449074074074074E-2</v>
      </c>
      <c r="AE33" s="102">
        <v>98</v>
      </c>
      <c r="AF33" s="275">
        <v>5.4861111111111117E-3</v>
      </c>
    </row>
    <row r="34" spans="1:32" s="61" customFormat="1" ht="14.95" customHeight="1" x14ac:dyDescent="0.25">
      <c r="A34" s="295" t="s">
        <v>153</v>
      </c>
      <c r="B34" s="296" t="s">
        <v>10</v>
      </c>
      <c r="C34" s="104">
        <v>4</v>
      </c>
      <c r="D34" s="297">
        <f>SUM(H34,J34,L34,N34,P34,R34,T34,W34,Y34,AA34,AC34,AE34)</f>
        <v>777</v>
      </c>
      <c r="E34" s="90">
        <f>SUM(I34+K34+M34+O34+Q34+S34+V34+X34+Z34+AB34+AD34+AF34)</f>
        <v>0.31725694444444447</v>
      </c>
      <c r="F34" s="298">
        <f t="shared" si="0"/>
        <v>6</v>
      </c>
      <c r="G34" s="299">
        <f t="shared" si="1"/>
        <v>2</v>
      </c>
      <c r="H34" s="76">
        <v>98</v>
      </c>
      <c r="I34" s="77">
        <v>2.1168981481481483E-2</v>
      </c>
      <c r="J34" s="74"/>
      <c r="K34" s="70"/>
      <c r="L34" s="102">
        <v>97</v>
      </c>
      <c r="M34" s="103">
        <v>3.8043981481481477E-2</v>
      </c>
      <c r="N34" s="74"/>
      <c r="O34" s="73"/>
      <c r="P34" s="102">
        <v>98</v>
      </c>
      <c r="Q34" s="103">
        <v>1.7997685185185186E-2</v>
      </c>
      <c r="R34" s="102">
        <v>97</v>
      </c>
      <c r="S34" s="103">
        <v>5.3425925925925925E-2</v>
      </c>
      <c r="T34" s="89">
        <v>96</v>
      </c>
      <c r="U34" s="89">
        <v>3</v>
      </c>
      <c r="V34" s="90">
        <v>4.9456018518518517E-2</v>
      </c>
      <c r="W34" s="68"/>
      <c r="X34" s="73"/>
      <c r="Y34" s="68"/>
      <c r="Z34" s="73"/>
      <c r="AA34" s="102">
        <v>96</v>
      </c>
      <c r="AB34" s="103">
        <v>6.8113425925925938E-2</v>
      </c>
      <c r="AC34" s="89">
        <v>98</v>
      </c>
      <c r="AD34" s="90">
        <v>6.3449074074074074E-2</v>
      </c>
      <c r="AE34" s="102">
        <v>97</v>
      </c>
      <c r="AF34" s="275">
        <v>5.6018518518518518E-3</v>
      </c>
    </row>
    <row r="35" spans="1:32" s="61" customFormat="1" ht="14.95" customHeight="1" x14ac:dyDescent="0.25">
      <c r="A35" s="295" t="s">
        <v>124</v>
      </c>
      <c r="B35" s="296" t="s">
        <v>10</v>
      </c>
      <c r="C35" s="104">
        <v>5</v>
      </c>
      <c r="D35" s="300">
        <f>SUM(H35,J35,L35,N35,P35,R35,T35,W35,Y35,AA35,AC35,AE35)</f>
        <v>589</v>
      </c>
      <c r="E35" s="100">
        <f>SUM(I35+K35+M35+O35+Q35+S35+V35+X35+Z35+AB35+AD35+AF35)</f>
        <v>0.30115740740740743</v>
      </c>
      <c r="F35" s="298">
        <f t="shared" si="0"/>
        <v>5</v>
      </c>
      <c r="G35" s="301">
        <f t="shared" si="1"/>
        <v>1</v>
      </c>
      <c r="H35" s="53"/>
      <c r="I35" s="34"/>
      <c r="J35" s="29"/>
      <c r="K35" s="34"/>
      <c r="L35" s="104">
        <v>99</v>
      </c>
      <c r="M35" s="77">
        <v>3.7499999999999999E-2</v>
      </c>
      <c r="N35" s="29"/>
      <c r="O35" s="34"/>
      <c r="P35" s="31"/>
      <c r="Q35" s="34"/>
      <c r="R35" s="104">
        <v>99</v>
      </c>
      <c r="S35" s="77">
        <v>4.7222222222222221E-2</v>
      </c>
      <c r="T35" s="74"/>
      <c r="U35" s="74"/>
      <c r="V35" s="70"/>
      <c r="W35" s="102">
        <v>99</v>
      </c>
      <c r="X35" s="103">
        <v>8.6817129629629633E-2</v>
      </c>
      <c r="Y35" s="102">
        <v>97</v>
      </c>
      <c r="Z35" s="103">
        <v>7.9745370370370369E-2</v>
      </c>
      <c r="AA35" s="102">
        <v>99</v>
      </c>
      <c r="AB35" s="103">
        <v>4.4143518518518519E-2</v>
      </c>
      <c r="AC35" s="89"/>
      <c r="AD35" s="90"/>
      <c r="AE35" s="102">
        <v>96</v>
      </c>
      <c r="AF35" s="275">
        <v>5.7291666666666671E-3</v>
      </c>
    </row>
    <row r="36" spans="1:32" s="61" customFormat="1" ht="14.95" customHeight="1" x14ac:dyDescent="0.25">
      <c r="A36" s="32" t="s">
        <v>42</v>
      </c>
      <c r="B36" s="33" t="s">
        <v>10</v>
      </c>
      <c r="C36" s="31">
        <v>6</v>
      </c>
      <c r="D36" s="69">
        <f>SUM(H36,J36,L36,N36,P36,R36,T36,W36,Y36,AA36,AC36,AE36)</f>
        <v>198</v>
      </c>
      <c r="E36" s="70">
        <f>SUM(I36+K36+M36+O36+Q36+S36+V36+X36+Z36+AB36+AD36+AF36)</f>
        <v>0.32884259259259258</v>
      </c>
      <c r="F36" s="71">
        <f t="shared" si="0"/>
        <v>2</v>
      </c>
      <c r="G36" s="72">
        <f t="shared" si="1"/>
        <v>0</v>
      </c>
      <c r="H36" s="76">
        <v>100</v>
      </c>
      <c r="I36" s="77">
        <v>2.0208333333333335E-2</v>
      </c>
      <c r="J36" s="89">
        <v>98</v>
      </c>
      <c r="K36" s="90">
        <v>0.30863425925925925</v>
      </c>
      <c r="L36" s="68"/>
      <c r="M36" s="73"/>
      <c r="N36" s="74"/>
      <c r="O36" s="73"/>
      <c r="P36" s="68"/>
      <c r="Q36" s="73"/>
      <c r="R36" s="68"/>
      <c r="S36" s="73"/>
      <c r="T36" s="31"/>
      <c r="U36" s="29"/>
      <c r="V36" s="30"/>
      <c r="W36" s="31"/>
      <c r="X36" s="34"/>
      <c r="Y36" s="31"/>
      <c r="Z36" s="34"/>
      <c r="AA36" s="31"/>
      <c r="AB36" s="34"/>
      <c r="AC36" s="91"/>
      <c r="AD36" s="77"/>
      <c r="AE36" s="104"/>
      <c r="AF36" s="274"/>
    </row>
    <row r="37" spans="1:32" s="61" customFormat="1" ht="14.95" customHeight="1" x14ac:dyDescent="0.25">
      <c r="A37" s="32" t="s">
        <v>147</v>
      </c>
      <c r="B37" s="33" t="s">
        <v>10</v>
      </c>
      <c r="C37" s="31">
        <v>7</v>
      </c>
      <c r="D37" s="47">
        <f>SUM(H37,J37,L37,N37,P37,R37,T37,W37,Y37,AA37,AC37,AE37)</f>
        <v>99</v>
      </c>
      <c r="E37" s="30">
        <f>SUM(I37+K37+M37+O37+Q37+S37+V37+X37+Z37+AB37+AD37+AF37)</f>
        <v>0.14408564814814814</v>
      </c>
      <c r="F37" s="51">
        <f t="shared" ref="F37:F68" si="6">COUNT(H37,J37,L37,N37,P37,R37,T37,W37,Y37,AA37)</f>
        <v>1</v>
      </c>
      <c r="G37" s="60">
        <f t="shared" ref="G37:G68" si="7">COUNT(AC37, AE37)</f>
        <v>0</v>
      </c>
      <c r="H37" s="53"/>
      <c r="I37" s="34"/>
      <c r="J37" s="29"/>
      <c r="K37" s="34"/>
      <c r="L37" s="31"/>
      <c r="M37" s="34"/>
      <c r="N37" s="29"/>
      <c r="O37" s="34"/>
      <c r="P37" s="31"/>
      <c r="Q37" s="34"/>
      <c r="R37" s="31"/>
      <c r="S37" s="34"/>
      <c r="T37" s="104">
        <v>99</v>
      </c>
      <c r="U37" s="91">
        <v>8</v>
      </c>
      <c r="V37" s="100">
        <v>0.14408564814814814</v>
      </c>
      <c r="W37" s="68"/>
      <c r="X37" s="73"/>
      <c r="Y37" s="68"/>
      <c r="Z37" s="73"/>
      <c r="AA37" s="68"/>
      <c r="AB37" s="73"/>
      <c r="AC37" s="89"/>
      <c r="AD37" s="90"/>
      <c r="AE37" s="102"/>
      <c r="AF37" s="275"/>
    </row>
    <row r="38" spans="1:32" s="61" customFormat="1" ht="14.95" customHeight="1" thickBot="1" x14ac:dyDescent="0.3">
      <c r="A38" s="140" t="s">
        <v>49</v>
      </c>
      <c r="B38" s="141" t="s">
        <v>10</v>
      </c>
      <c r="C38" s="142">
        <v>8</v>
      </c>
      <c r="D38" s="143">
        <f>SUM(H38,J38,L38,N38,P38,R38,T38,W38,Y38,AA38,AC38,AE38)</f>
        <v>95</v>
      </c>
      <c r="E38" s="144">
        <f>SUM(I38+K38+M38+O38+Q38+S38+V38+X38+Z38+AB38+AD38+AF38)</f>
        <v>2.4641203703703703E-2</v>
      </c>
      <c r="F38" s="145">
        <f t="shared" si="6"/>
        <v>1</v>
      </c>
      <c r="G38" s="146">
        <f t="shared" si="7"/>
        <v>0</v>
      </c>
      <c r="H38" s="147">
        <v>95</v>
      </c>
      <c r="I38" s="148">
        <v>2.4641203703703703E-2</v>
      </c>
      <c r="J38" s="149"/>
      <c r="K38" s="144"/>
      <c r="L38" s="150"/>
      <c r="M38" s="151"/>
      <c r="N38" s="149"/>
      <c r="O38" s="151"/>
      <c r="P38" s="150"/>
      <c r="Q38" s="151"/>
      <c r="R38" s="150"/>
      <c r="S38" s="151"/>
      <c r="T38" s="149"/>
      <c r="U38" s="149"/>
      <c r="V38" s="144"/>
      <c r="W38" s="142"/>
      <c r="X38" s="170"/>
      <c r="Y38" s="142"/>
      <c r="Z38" s="170"/>
      <c r="AA38" s="142"/>
      <c r="AB38" s="170"/>
      <c r="AC38" s="281"/>
      <c r="AD38" s="148"/>
      <c r="AE38" s="282"/>
      <c r="AF38" s="283"/>
    </row>
    <row r="39" spans="1:32" s="61" customFormat="1" ht="14.95" customHeight="1" thickTop="1" thickBot="1" x14ac:dyDescent="0.3">
      <c r="A39" s="228" t="s">
        <v>46</v>
      </c>
      <c r="B39" s="229" t="s">
        <v>11</v>
      </c>
      <c r="C39" s="230">
        <v>1</v>
      </c>
      <c r="D39" s="302">
        <f>SUM(H39,J39,L39,P39,R39,T39,AA39,AC39,AE39)</f>
        <v>800</v>
      </c>
      <c r="E39" s="303">
        <f>SUM(I39+K39+M39+Q39+S39+V39+AB39+AD39+AF39)</f>
        <v>0.28320601851851857</v>
      </c>
      <c r="F39" s="304">
        <f t="shared" si="6"/>
        <v>9</v>
      </c>
      <c r="G39" s="305">
        <f t="shared" si="7"/>
        <v>2</v>
      </c>
      <c r="H39" s="177">
        <v>100</v>
      </c>
      <c r="I39" s="178">
        <v>2.2615740740740742E-2</v>
      </c>
      <c r="J39" s="179"/>
      <c r="K39" s="176"/>
      <c r="L39" s="180">
        <v>100</v>
      </c>
      <c r="M39" s="178">
        <v>4.2951388888888886E-2</v>
      </c>
      <c r="N39" s="181">
        <v>100</v>
      </c>
      <c r="O39" s="182">
        <v>0.13813657407407406</v>
      </c>
      <c r="P39" s="180">
        <v>100</v>
      </c>
      <c r="Q39" s="178">
        <v>2.071759259259259E-2</v>
      </c>
      <c r="R39" s="180">
        <v>100</v>
      </c>
      <c r="S39" s="178">
        <v>5.3425925925925925E-2</v>
      </c>
      <c r="T39" s="180">
        <v>100</v>
      </c>
      <c r="U39" s="183">
        <v>1</v>
      </c>
      <c r="V39" s="184">
        <v>2.0555555555555556E-2</v>
      </c>
      <c r="W39" s="175">
        <v>100</v>
      </c>
      <c r="X39" s="182">
        <v>0.11055555555555556</v>
      </c>
      <c r="Y39" s="175">
        <v>100</v>
      </c>
      <c r="Z39" s="182">
        <v>8.2372685185185188E-2</v>
      </c>
      <c r="AA39" s="180">
        <v>100</v>
      </c>
      <c r="AB39" s="178">
        <v>5.7789351851851856E-2</v>
      </c>
      <c r="AC39" s="183">
        <v>100</v>
      </c>
      <c r="AD39" s="178">
        <v>5.935185185185185E-2</v>
      </c>
      <c r="AE39" s="180">
        <v>100</v>
      </c>
      <c r="AF39" s="284">
        <v>5.7986111111111112E-3</v>
      </c>
    </row>
    <row r="40" spans="1:32" s="61" customFormat="1" ht="14.95" customHeight="1" x14ac:dyDescent="0.25">
      <c r="A40" s="220" t="s">
        <v>57</v>
      </c>
      <c r="B40" s="221" t="s">
        <v>20</v>
      </c>
      <c r="C40" s="222">
        <v>1</v>
      </c>
      <c r="D40" s="306">
        <f>SUM(L40,N40,P40,R40,T40,Y40,AC40,AE40)</f>
        <v>794</v>
      </c>
      <c r="E40" s="223">
        <f>SUM(M40+O40+Q40+S40+V40+Z40+AD40+AF40)</f>
        <v>0.30070601851851853</v>
      </c>
      <c r="F40" s="307">
        <f t="shared" si="6"/>
        <v>10</v>
      </c>
      <c r="G40" s="237">
        <f t="shared" si="7"/>
        <v>2</v>
      </c>
      <c r="H40" s="133">
        <v>95</v>
      </c>
      <c r="I40" s="112">
        <v>1.7905092592592594E-2</v>
      </c>
      <c r="J40" s="113">
        <v>96</v>
      </c>
      <c r="K40" s="112">
        <v>0.24141203703703704</v>
      </c>
      <c r="L40" s="114">
        <v>98</v>
      </c>
      <c r="M40" s="94">
        <v>2.9166666666666664E-2</v>
      </c>
      <c r="N40" s="168">
        <v>99</v>
      </c>
      <c r="O40" s="94">
        <v>9.0671296296296292E-2</v>
      </c>
      <c r="P40" s="114">
        <v>99</v>
      </c>
      <c r="Q40" s="94">
        <v>1.2812499999999999E-2</v>
      </c>
      <c r="R40" s="114">
        <v>100</v>
      </c>
      <c r="S40" s="94">
        <v>4.1030092592592597E-2</v>
      </c>
      <c r="T40" s="114">
        <v>98</v>
      </c>
      <c r="U40" s="168">
        <v>4</v>
      </c>
      <c r="V40" s="169">
        <v>4.3240740740740739E-2</v>
      </c>
      <c r="W40" s="111">
        <v>97</v>
      </c>
      <c r="X40" s="112">
        <v>6.2152777777777779E-2</v>
      </c>
      <c r="Y40" s="114">
        <v>100</v>
      </c>
      <c r="Z40" s="94">
        <v>4.2881944444444438E-2</v>
      </c>
      <c r="AA40" s="111">
        <v>98</v>
      </c>
      <c r="AB40" s="112">
        <v>8.0601851851851855E-2</v>
      </c>
      <c r="AC40" s="168">
        <v>100</v>
      </c>
      <c r="AD40" s="94">
        <v>3.7291666666666667E-2</v>
      </c>
      <c r="AE40" s="114">
        <v>100</v>
      </c>
      <c r="AF40" s="285">
        <v>3.6111111111111114E-3</v>
      </c>
    </row>
    <row r="41" spans="1:32" s="61" customFormat="1" ht="14.95" customHeight="1" x14ac:dyDescent="0.25">
      <c r="A41" s="32" t="s">
        <v>66</v>
      </c>
      <c r="B41" s="33" t="s">
        <v>20</v>
      </c>
      <c r="C41" s="31">
        <v>2</v>
      </c>
      <c r="D41" s="47">
        <f t="shared" ref="D41:D51" si="8">SUM(H41,J41,L41,N41,P41,R41,T41,W41,Y41,AA41,AC41,AE41)</f>
        <v>488</v>
      </c>
      <c r="E41" s="30">
        <f t="shared" ref="E41:E51" si="9">SUM(I41+K41+M41+O41+Q41+S41+V41+X41+Z41+AB41+AD41+AF41)</f>
        <v>0.35096064814814809</v>
      </c>
      <c r="F41" s="71">
        <f t="shared" si="6"/>
        <v>4</v>
      </c>
      <c r="G41" s="60">
        <f t="shared" si="7"/>
        <v>1</v>
      </c>
      <c r="H41" s="76">
        <v>93</v>
      </c>
      <c r="I41" s="77">
        <v>1.8645833333333334E-2</v>
      </c>
      <c r="J41" s="29"/>
      <c r="K41" s="34"/>
      <c r="L41" s="31"/>
      <c r="M41" s="34"/>
      <c r="N41" s="29"/>
      <c r="O41" s="34"/>
      <c r="P41" s="31"/>
      <c r="Q41" s="34"/>
      <c r="R41" s="31"/>
      <c r="S41" s="34"/>
      <c r="T41" s="104">
        <v>100</v>
      </c>
      <c r="U41" s="91">
        <v>16</v>
      </c>
      <c r="V41" s="100">
        <v>0.18908564814814813</v>
      </c>
      <c r="W41" s="104">
        <v>98</v>
      </c>
      <c r="X41" s="77">
        <v>6.1898148148148147E-2</v>
      </c>
      <c r="Y41" s="104">
        <v>99</v>
      </c>
      <c r="Z41" s="77">
        <v>7.7453703703703705E-2</v>
      </c>
      <c r="AA41" s="31"/>
      <c r="AB41" s="34"/>
      <c r="AC41" s="91"/>
      <c r="AD41" s="77"/>
      <c r="AE41" s="104">
        <v>98</v>
      </c>
      <c r="AF41" s="274">
        <v>3.8773148148148143E-3</v>
      </c>
    </row>
    <row r="42" spans="1:32" s="61" customFormat="1" ht="14.95" customHeight="1" x14ac:dyDescent="0.25">
      <c r="A42" s="32" t="s">
        <v>48</v>
      </c>
      <c r="B42" s="33" t="s">
        <v>20</v>
      </c>
      <c r="C42" s="31">
        <v>3</v>
      </c>
      <c r="D42" s="47">
        <f t="shared" si="8"/>
        <v>485</v>
      </c>
      <c r="E42" s="30">
        <f t="shared" si="9"/>
        <v>0.39234953703703712</v>
      </c>
      <c r="F42" s="71">
        <f t="shared" si="6"/>
        <v>4</v>
      </c>
      <c r="G42" s="60">
        <f t="shared" si="7"/>
        <v>1</v>
      </c>
      <c r="H42" s="76">
        <v>94</v>
      </c>
      <c r="I42" s="77">
        <v>1.8379629629629628E-2</v>
      </c>
      <c r="J42" s="91">
        <v>97</v>
      </c>
      <c r="K42" s="77">
        <v>0.20497685185185185</v>
      </c>
      <c r="L42" s="104">
        <v>97</v>
      </c>
      <c r="M42" s="77">
        <v>3.1597222222222221E-2</v>
      </c>
      <c r="N42" s="91">
        <v>98</v>
      </c>
      <c r="O42" s="77">
        <v>9.3634259259259264E-2</v>
      </c>
      <c r="P42" s="31"/>
      <c r="Q42" s="34"/>
      <c r="R42" s="31"/>
      <c r="S42" s="34"/>
      <c r="T42" s="31"/>
      <c r="U42" s="29"/>
      <c r="V42" s="30"/>
      <c r="W42" s="31"/>
      <c r="X42" s="34"/>
      <c r="Y42" s="31"/>
      <c r="Z42" s="34"/>
      <c r="AA42" s="31"/>
      <c r="AB42" s="34"/>
      <c r="AC42" s="91">
        <v>99</v>
      </c>
      <c r="AD42" s="77">
        <v>4.3761574074074078E-2</v>
      </c>
      <c r="AE42" s="104"/>
      <c r="AF42" s="274"/>
    </row>
    <row r="43" spans="1:32" s="61" customFormat="1" ht="14.95" customHeight="1" x14ac:dyDescent="0.25">
      <c r="A43" s="32" t="s">
        <v>56</v>
      </c>
      <c r="B43" s="33" t="s">
        <v>20</v>
      </c>
      <c r="C43" s="31">
        <v>4</v>
      </c>
      <c r="D43" s="69">
        <f t="shared" si="8"/>
        <v>400</v>
      </c>
      <c r="E43" s="70">
        <f t="shared" si="9"/>
        <v>0.11392361111111111</v>
      </c>
      <c r="F43" s="71">
        <f t="shared" si="6"/>
        <v>4</v>
      </c>
      <c r="G43" s="72">
        <f t="shared" si="7"/>
        <v>0</v>
      </c>
      <c r="H43" s="76">
        <v>100</v>
      </c>
      <c r="I43" s="77">
        <v>1.3217592592592593E-2</v>
      </c>
      <c r="J43" s="74"/>
      <c r="K43" s="70"/>
      <c r="L43" s="104">
        <v>100</v>
      </c>
      <c r="M43" s="77">
        <v>2.3935185185185184E-2</v>
      </c>
      <c r="N43" s="29"/>
      <c r="O43" s="34"/>
      <c r="P43" s="31"/>
      <c r="Q43" s="34"/>
      <c r="R43" s="31"/>
      <c r="S43" s="34"/>
      <c r="T43" s="31"/>
      <c r="U43" s="29"/>
      <c r="V43" s="30"/>
      <c r="W43" s="104">
        <v>100</v>
      </c>
      <c r="X43" s="77">
        <v>5.063657407407407E-2</v>
      </c>
      <c r="Y43" s="31"/>
      <c r="Z43" s="34"/>
      <c r="AA43" s="104">
        <v>100</v>
      </c>
      <c r="AB43" s="77">
        <v>2.613425925925926E-2</v>
      </c>
      <c r="AC43" s="91"/>
      <c r="AD43" s="77"/>
      <c r="AE43" s="104"/>
      <c r="AF43" s="274"/>
    </row>
    <row r="44" spans="1:32" s="61" customFormat="1" ht="14.95" customHeight="1" x14ac:dyDescent="0.25">
      <c r="A44" s="32" t="s">
        <v>69</v>
      </c>
      <c r="B44" s="33" t="s">
        <v>20</v>
      </c>
      <c r="C44" s="31">
        <v>5</v>
      </c>
      <c r="D44" s="47">
        <f t="shared" si="8"/>
        <v>399</v>
      </c>
      <c r="E44" s="30">
        <f t="shared" si="9"/>
        <v>0.23719907407407409</v>
      </c>
      <c r="F44" s="71">
        <f t="shared" si="6"/>
        <v>4</v>
      </c>
      <c r="G44" s="60">
        <f t="shared" si="7"/>
        <v>0</v>
      </c>
      <c r="H44" s="76">
        <v>99</v>
      </c>
      <c r="I44" s="77">
        <v>1.3807870370370371E-2</v>
      </c>
      <c r="J44" s="91">
        <v>100</v>
      </c>
      <c r="K44" s="77">
        <v>0.13689814814814816</v>
      </c>
      <c r="L44" s="31"/>
      <c r="M44" s="34"/>
      <c r="N44" s="91">
        <v>100</v>
      </c>
      <c r="O44" s="77">
        <v>7.4467592592592599E-2</v>
      </c>
      <c r="P44" s="104">
        <v>100</v>
      </c>
      <c r="Q44" s="77">
        <v>1.2025462962962962E-2</v>
      </c>
      <c r="R44" s="31"/>
      <c r="S44" s="34"/>
      <c r="T44" s="31"/>
      <c r="U44" s="29"/>
      <c r="V44" s="30"/>
      <c r="W44" s="31"/>
      <c r="X44" s="34"/>
      <c r="Y44" s="31"/>
      <c r="Z44" s="34"/>
      <c r="AA44" s="31"/>
      <c r="AB44" s="34"/>
      <c r="AC44" s="91"/>
      <c r="AD44" s="77"/>
      <c r="AE44" s="104"/>
      <c r="AF44" s="274"/>
    </row>
    <row r="45" spans="1:32" s="61" customFormat="1" ht="14.95" customHeight="1" x14ac:dyDescent="0.25">
      <c r="A45" s="32" t="s">
        <v>92</v>
      </c>
      <c r="B45" s="33" t="s">
        <v>20</v>
      </c>
      <c r="C45" s="31">
        <v>6</v>
      </c>
      <c r="D45" s="47">
        <f t="shared" si="8"/>
        <v>388</v>
      </c>
      <c r="E45" s="30">
        <f t="shared" si="9"/>
        <v>9.993055555555555E-2</v>
      </c>
      <c r="F45" s="71">
        <f t="shared" si="6"/>
        <v>3</v>
      </c>
      <c r="G45" s="60">
        <f t="shared" si="7"/>
        <v>1</v>
      </c>
      <c r="H45" s="76">
        <v>92</v>
      </c>
      <c r="I45" s="77">
        <v>2.2534722222222223E-2</v>
      </c>
      <c r="J45" s="29"/>
      <c r="K45" s="34"/>
      <c r="L45" s="31"/>
      <c r="M45" s="34"/>
      <c r="N45" s="29"/>
      <c r="O45" s="34"/>
      <c r="P45" s="104">
        <v>98</v>
      </c>
      <c r="Q45" s="77">
        <v>1.8194444444444444E-2</v>
      </c>
      <c r="R45" s="31"/>
      <c r="S45" s="34"/>
      <c r="T45" s="104">
        <v>99</v>
      </c>
      <c r="U45" s="91">
        <v>5</v>
      </c>
      <c r="V45" s="100">
        <v>5.5555555555555552E-2</v>
      </c>
      <c r="W45" s="31"/>
      <c r="X45" s="34"/>
      <c r="Y45" s="31"/>
      <c r="Z45" s="34"/>
      <c r="AA45" s="31"/>
      <c r="AB45" s="34"/>
      <c r="AC45" s="91"/>
      <c r="AD45" s="77"/>
      <c r="AE45" s="104">
        <v>99</v>
      </c>
      <c r="AF45" s="274">
        <v>3.645833333333333E-3</v>
      </c>
    </row>
    <row r="46" spans="1:32" s="61" customFormat="1" ht="14.95" customHeight="1" x14ac:dyDescent="0.25">
      <c r="A46" s="32" t="s">
        <v>110</v>
      </c>
      <c r="B46" s="33" t="s">
        <v>20</v>
      </c>
      <c r="C46" s="31">
        <v>7</v>
      </c>
      <c r="D46" s="69">
        <f t="shared" si="8"/>
        <v>198</v>
      </c>
      <c r="E46" s="70">
        <f t="shared" si="9"/>
        <v>0.18273148148148147</v>
      </c>
      <c r="F46" s="71">
        <f t="shared" si="6"/>
        <v>2</v>
      </c>
      <c r="G46" s="72">
        <f t="shared" si="7"/>
        <v>0</v>
      </c>
      <c r="H46" s="53"/>
      <c r="I46" s="34"/>
      <c r="J46" s="89">
        <v>99</v>
      </c>
      <c r="K46" s="90">
        <v>0.15082175925925925</v>
      </c>
      <c r="L46" s="31"/>
      <c r="M46" s="34"/>
      <c r="N46" s="29"/>
      <c r="O46" s="34"/>
      <c r="P46" s="31"/>
      <c r="Q46" s="34"/>
      <c r="R46" s="31"/>
      <c r="S46" s="34"/>
      <c r="T46" s="31"/>
      <c r="U46" s="29"/>
      <c r="V46" s="30"/>
      <c r="W46" s="31"/>
      <c r="X46" s="34"/>
      <c r="Y46" s="31"/>
      <c r="Z46" s="34"/>
      <c r="AA46" s="104">
        <v>99</v>
      </c>
      <c r="AB46" s="77">
        <v>3.1909722222222221E-2</v>
      </c>
      <c r="AC46" s="91"/>
      <c r="AD46" s="77"/>
      <c r="AE46" s="104"/>
      <c r="AF46" s="274"/>
    </row>
    <row r="47" spans="1:32" s="61" customFormat="1" ht="14.95" customHeight="1" x14ac:dyDescent="0.25">
      <c r="A47" s="32" t="s">
        <v>89</v>
      </c>
      <c r="B47" s="33" t="s">
        <v>20</v>
      </c>
      <c r="C47" s="31">
        <v>8</v>
      </c>
      <c r="D47" s="47">
        <f t="shared" si="8"/>
        <v>197</v>
      </c>
      <c r="E47" s="30">
        <f t="shared" si="9"/>
        <v>4.3935185185185188E-2</v>
      </c>
      <c r="F47" s="71">
        <f t="shared" si="6"/>
        <v>2</v>
      </c>
      <c r="G47" s="60">
        <f t="shared" si="7"/>
        <v>0</v>
      </c>
      <c r="H47" s="76">
        <v>98</v>
      </c>
      <c r="I47" s="77">
        <v>1.53125E-2</v>
      </c>
      <c r="J47" s="29"/>
      <c r="K47" s="34"/>
      <c r="L47" s="104">
        <v>99</v>
      </c>
      <c r="M47" s="77">
        <v>2.8622685185185185E-2</v>
      </c>
      <c r="N47" s="29"/>
      <c r="O47" s="34"/>
      <c r="P47" s="31"/>
      <c r="Q47" s="34"/>
      <c r="R47" s="31"/>
      <c r="S47" s="34"/>
      <c r="T47" s="31"/>
      <c r="U47" s="29"/>
      <c r="V47" s="30"/>
      <c r="W47" s="31"/>
      <c r="X47" s="34"/>
      <c r="Y47" s="31"/>
      <c r="Z47" s="34"/>
      <c r="AA47" s="31"/>
      <c r="AB47" s="34"/>
      <c r="AC47" s="91"/>
      <c r="AD47" s="77"/>
      <c r="AE47" s="104"/>
      <c r="AF47" s="274"/>
    </row>
    <row r="48" spans="1:32" s="61" customFormat="1" ht="14.95" customHeight="1" x14ac:dyDescent="0.25">
      <c r="A48" s="32" t="s">
        <v>149</v>
      </c>
      <c r="B48" s="33" t="s">
        <v>20</v>
      </c>
      <c r="C48" s="31">
        <v>9</v>
      </c>
      <c r="D48" s="47">
        <f t="shared" si="8"/>
        <v>99</v>
      </c>
      <c r="E48" s="30">
        <f t="shared" si="9"/>
        <v>5.7974537037037033E-2</v>
      </c>
      <c r="F48" s="51">
        <f t="shared" si="6"/>
        <v>1</v>
      </c>
      <c r="G48" s="60">
        <f t="shared" si="7"/>
        <v>0</v>
      </c>
      <c r="H48" s="53"/>
      <c r="I48" s="34"/>
      <c r="J48" s="29"/>
      <c r="K48" s="34"/>
      <c r="L48" s="31"/>
      <c r="M48" s="34"/>
      <c r="N48" s="29"/>
      <c r="O48" s="34"/>
      <c r="P48" s="31"/>
      <c r="Q48" s="34"/>
      <c r="R48" s="31"/>
      <c r="S48" s="34"/>
      <c r="T48" s="31"/>
      <c r="U48" s="29"/>
      <c r="V48" s="30"/>
      <c r="W48" s="104">
        <v>99</v>
      </c>
      <c r="X48" s="77">
        <v>5.7974537037037033E-2</v>
      </c>
      <c r="Y48" s="31"/>
      <c r="Z48" s="34"/>
      <c r="AA48" s="31"/>
      <c r="AB48" s="34"/>
      <c r="AC48" s="91"/>
      <c r="AD48" s="77"/>
      <c r="AE48" s="104"/>
      <c r="AF48" s="274"/>
    </row>
    <row r="49" spans="1:32" s="61" customFormat="1" ht="14.95" customHeight="1" x14ac:dyDescent="0.25">
      <c r="A49" s="32" t="s">
        <v>111</v>
      </c>
      <c r="B49" s="33" t="s">
        <v>20</v>
      </c>
      <c r="C49" s="31">
        <v>10</v>
      </c>
      <c r="D49" s="69">
        <f t="shared" si="8"/>
        <v>98</v>
      </c>
      <c r="E49" s="70">
        <f t="shared" si="9"/>
        <v>0.17672453703703703</v>
      </c>
      <c r="F49" s="71">
        <f t="shared" si="6"/>
        <v>1</v>
      </c>
      <c r="G49" s="72">
        <f t="shared" si="7"/>
        <v>0</v>
      </c>
      <c r="H49" s="53"/>
      <c r="I49" s="34"/>
      <c r="J49" s="89">
        <v>98</v>
      </c>
      <c r="K49" s="90">
        <v>0.17672453703703703</v>
      </c>
      <c r="L49" s="31"/>
      <c r="M49" s="34"/>
      <c r="N49" s="29"/>
      <c r="O49" s="34"/>
      <c r="P49" s="31"/>
      <c r="Q49" s="34"/>
      <c r="R49" s="31"/>
      <c r="S49" s="34"/>
      <c r="T49" s="31"/>
      <c r="U49" s="29"/>
      <c r="V49" s="30"/>
      <c r="W49" s="31"/>
      <c r="X49" s="34"/>
      <c r="Y49" s="31"/>
      <c r="Z49" s="34"/>
      <c r="AA49" s="31"/>
      <c r="AB49" s="34"/>
      <c r="AC49" s="91"/>
      <c r="AD49" s="77"/>
      <c r="AE49" s="104"/>
      <c r="AF49" s="274"/>
    </row>
    <row r="50" spans="1:32" s="61" customFormat="1" ht="14.95" customHeight="1" x14ac:dyDescent="0.25">
      <c r="A50" s="32" t="s">
        <v>51</v>
      </c>
      <c r="B50" s="33" t="s">
        <v>20</v>
      </c>
      <c r="C50" s="31">
        <v>11</v>
      </c>
      <c r="D50" s="47">
        <f t="shared" si="8"/>
        <v>97</v>
      </c>
      <c r="E50" s="30">
        <f t="shared" si="9"/>
        <v>1.5532407407407406E-2</v>
      </c>
      <c r="F50" s="71">
        <f t="shared" si="6"/>
        <v>1</v>
      </c>
      <c r="G50" s="60">
        <f t="shared" si="7"/>
        <v>0</v>
      </c>
      <c r="H50" s="76">
        <v>97</v>
      </c>
      <c r="I50" s="77">
        <v>1.5532407407407406E-2</v>
      </c>
      <c r="J50" s="29"/>
      <c r="K50" s="34"/>
      <c r="L50" s="31"/>
      <c r="M50" s="34"/>
      <c r="N50" s="29"/>
      <c r="O50" s="34"/>
      <c r="P50" s="31"/>
      <c r="Q50" s="34"/>
      <c r="R50" s="31"/>
      <c r="S50" s="34"/>
      <c r="T50" s="31"/>
      <c r="U50" s="29"/>
      <c r="V50" s="30"/>
      <c r="W50" s="31"/>
      <c r="X50" s="34"/>
      <c r="Y50" s="31"/>
      <c r="Z50" s="34"/>
      <c r="AA50" s="31"/>
      <c r="AB50" s="34"/>
      <c r="AC50" s="91"/>
      <c r="AD50" s="77"/>
      <c r="AE50" s="104"/>
      <c r="AF50" s="274"/>
    </row>
    <row r="51" spans="1:32" s="61" customFormat="1" ht="14.95" customHeight="1" thickBot="1" x14ac:dyDescent="0.3">
      <c r="A51" s="140" t="s">
        <v>93</v>
      </c>
      <c r="B51" s="141" t="s">
        <v>20</v>
      </c>
      <c r="C51" s="142">
        <v>12</v>
      </c>
      <c r="D51" s="186">
        <f t="shared" si="8"/>
        <v>96</v>
      </c>
      <c r="E51" s="187">
        <f t="shared" si="9"/>
        <v>1.7731481481481483E-2</v>
      </c>
      <c r="F51" s="145">
        <f t="shared" si="6"/>
        <v>1</v>
      </c>
      <c r="G51" s="188">
        <f t="shared" si="7"/>
        <v>0</v>
      </c>
      <c r="H51" s="147">
        <v>96</v>
      </c>
      <c r="I51" s="148">
        <v>1.7731481481481483E-2</v>
      </c>
      <c r="J51" s="171"/>
      <c r="K51" s="170"/>
      <c r="L51" s="142"/>
      <c r="M51" s="170"/>
      <c r="N51" s="171"/>
      <c r="O51" s="170"/>
      <c r="P51" s="142"/>
      <c r="Q51" s="170"/>
      <c r="R51" s="142"/>
      <c r="S51" s="170"/>
      <c r="T51" s="142"/>
      <c r="U51" s="171"/>
      <c r="V51" s="187"/>
      <c r="W51" s="142"/>
      <c r="X51" s="170"/>
      <c r="Y51" s="142"/>
      <c r="Z51" s="170"/>
      <c r="AA51" s="142"/>
      <c r="AB51" s="170"/>
      <c r="AC51" s="281"/>
      <c r="AD51" s="148"/>
      <c r="AE51" s="282"/>
      <c r="AF51" s="283"/>
    </row>
    <row r="52" spans="1:32" s="61" customFormat="1" ht="14.95" customHeight="1" thickTop="1" x14ac:dyDescent="0.25">
      <c r="A52" s="212" t="s">
        <v>61</v>
      </c>
      <c r="B52" s="213" t="s">
        <v>5</v>
      </c>
      <c r="C52" s="214">
        <v>1</v>
      </c>
      <c r="D52" s="308">
        <f>SUM(L52,N52,P52,R52,W52,Y52,AA52,AC52,AE52)</f>
        <v>797</v>
      </c>
      <c r="E52" s="215">
        <f>SUM(M52+O52+Q52+S52+X52+Z52+AB52+AD52+AF52)</f>
        <v>0.30310185185185184</v>
      </c>
      <c r="F52" s="293">
        <f t="shared" si="6"/>
        <v>9</v>
      </c>
      <c r="G52" s="236">
        <f t="shared" si="7"/>
        <v>2</v>
      </c>
      <c r="H52" s="166">
        <v>93</v>
      </c>
      <c r="I52" s="167">
        <v>1.5949074074074074E-2</v>
      </c>
      <c r="J52" s="192">
        <v>96</v>
      </c>
      <c r="K52" s="167">
        <v>0.1882175925925926</v>
      </c>
      <c r="L52" s="154"/>
      <c r="M52" s="167"/>
      <c r="N52" s="193">
        <v>100</v>
      </c>
      <c r="O52" s="158">
        <v>8.0416666666666664E-2</v>
      </c>
      <c r="P52" s="194">
        <v>98</v>
      </c>
      <c r="Q52" s="158">
        <v>1.3703703703703704E-2</v>
      </c>
      <c r="R52" s="194">
        <v>99</v>
      </c>
      <c r="S52" s="158">
        <v>3.2650462962962964E-2</v>
      </c>
      <c r="T52" s="154">
        <v>98</v>
      </c>
      <c r="U52" s="192">
        <v>12</v>
      </c>
      <c r="V52" s="190">
        <v>0.15336805555555555</v>
      </c>
      <c r="W52" s="194">
        <v>100</v>
      </c>
      <c r="X52" s="158">
        <v>6.2268518518518522E-2</v>
      </c>
      <c r="Y52" s="194">
        <v>100</v>
      </c>
      <c r="Z52" s="158">
        <v>4.3680555555555556E-2</v>
      </c>
      <c r="AA52" s="194">
        <v>100</v>
      </c>
      <c r="AB52" s="158">
        <v>2.9282407407407406E-2</v>
      </c>
      <c r="AC52" s="193">
        <v>100</v>
      </c>
      <c r="AD52" s="158">
        <v>3.7245370370370366E-2</v>
      </c>
      <c r="AE52" s="194">
        <v>100</v>
      </c>
      <c r="AF52" s="286">
        <v>3.8541666666666668E-3</v>
      </c>
    </row>
    <row r="53" spans="1:32" s="61" customFormat="1" ht="14.95" customHeight="1" x14ac:dyDescent="0.25">
      <c r="A53" s="295" t="s">
        <v>106</v>
      </c>
      <c r="B53" s="296" t="s">
        <v>5</v>
      </c>
      <c r="C53" s="104">
        <v>2</v>
      </c>
      <c r="D53" s="300">
        <f>SUM(H53,J53,L53,N53,P53,R53,T53,W53,Y53,AA53,AC53,AE53)</f>
        <v>785</v>
      </c>
      <c r="E53" s="100">
        <f>SUM(I53+K53+M53+O53+Q53+S53+V53+X53+Z53+AB53+AD53+AF53)</f>
        <v>0.45258101851851851</v>
      </c>
      <c r="F53" s="298">
        <f t="shared" si="6"/>
        <v>6</v>
      </c>
      <c r="G53" s="301">
        <f t="shared" si="7"/>
        <v>2</v>
      </c>
      <c r="H53" s="76">
        <v>94</v>
      </c>
      <c r="I53" s="77">
        <v>1.5868055555555555E-2</v>
      </c>
      <c r="J53" s="29"/>
      <c r="K53" s="34"/>
      <c r="L53" s="31"/>
      <c r="M53" s="34"/>
      <c r="N53" s="91">
        <v>99</v>
      </c>
      <c r="O53" s="77">
        <v>8.1550925925925929E-2</v>
      </c>
      <c r="P53" s="31"/>
      <c r="Q53" s="34"/>
      <c r="R53" s="104">
        <v>97</v>
      </c>
      <c r="S53" s="77">
        <v>3.4606481481481481E-2</v>
      </c>
      <c r="T53" s="104">
        <v>100</v>
      </c>
      <c r="U53" s="91">
        <v>13</v>
      </c>
      <c r="V53" s="100">
        <v>0.14894675925925926</v>
      </c>
      <c r="W53" s="104">
        <v>99</v>
      </c>
      <c r="X53" s="77">
        <v>6.9074074074074079E-2</v>
      </c>
      <c r="Y53" s="104">
        <v>98</v>
      </c>
      <c r="Z53" s="77">
        <v>5.7384259259259253E-2</v>
      </c>
      <c r="AA53" s="31"/>
      <c r="AB53" s="34"/>
      <c r="AC53" s="91">
        <v>99</v>
      </c>
      <c r="AD53" s="77">
        <v>4.1041666666666664E-2</v>
      </c>
      <c r="AE53" s="104">
        <v>99</v>
      </c>
      <c r="AF53" s="274">
        <v>4.108796296296297E-3</v>
      </c>
    </row>
    <row r="54" spans="1:32" s="61" customFormat="1" ht="14.95" customHeight="1" x14ac:dyDescent="0.25">
      <c r="A54" s="295" t="s">
        <v>78</v>
      </c>
      <c r="B54" s="296" t="s">
        <v>5</v>
      </c>
      <c r="C54" s="104">
        <v>3</v>
      </c>
      <c r="D54" s="300">
        <f>SUM(L54,N54,P54,W54,Y54,AA54,AC54,AE54)</f>
        <v>782</v>
      </c>
      <c r="E54" s="100">
        <f>SUM(M54+O54+Q54+X54+Z54+AB54+AD54+AF54)</f>
        <v>0.36086805555555551</v>
      </c>
      <c r="F54" s="298">
        <f t="shared" si="6"/>
        <v>10</v>
      </c>
      <c r="G54" s="301">
        <f t="shared" si="7"/>
        <v>2</v>
      </c>
      <c r="H54" s="53">
        <v>87</v>
      </c>
      <c r="I54" s="34">
        <v>1.7291666666666667E-2</v>
      </c>
      <c r="J54" s="29">
        <v>95</v>
      </c>
      <c r="K54" s="34">
        <v>0.18945601851851854</v>
      </c>
      <c r="L54" s="104">
        <v>98</v>
      </c>
      <c r="M54" s="77">
        <v>3.3923611111111113E-2</v>
      </c>
      <c r="N54" s="91">
        <v>98</v>
      </c>
      <c r="O54" s="77">
        <v>9.5613425925925921E-2</v>
      </c>
      <c r="P54" s="104">
        <v>96</v>
      </c>
      <c r="Q54" s="77">
        <v>1.5925925925925927E-2</v>
      </c>
      <c r="R54" s="31">
        <v>96</v>
      </c>
      <c r="S54" s="34">
        <v>4.1817129629629628E-2</v>
      </c>
      <c r="T54" s="31">
        <v>96</v>
      </c>
      <c r="U54" s="29">
        <v>10</v>
      </c>
      <c r="V54" s="30">
        <v>0.14288194444444444</v>
      </c>
      <c r="W54" s="104">
        <v>98</v>
      </c>
      <c r="X54" s="77">
        <v>7.554398148148149E-2</v>
      </c>
      <c r="Y54" s="104">
        <v>99</v>
      </c>
      <c r="Z54" s="77">
        <v>5.392361111111111E-2</v>
      </c>
      <c r="AA54" s="104">
        <v>99</v>
      </c>
      <c r="AB54" s="77">
        <v>3.7465277777777778E-2</v>
      </c>
      <c r="AC54" s="91">
        <v>97</v>
      </c>
      <c r="AD54" s="77">
        <v>4.3854166666666666E-2</v>
      </c>
      <c r="AE54" s="104">
        <v>97</v>
      </c>
      <c r="AF54" s="274">
        <v>4.6180555555555558E-3</v>
      </c>
    </row>
    <row r="55" spans="1:32" s="61" customFormat="1" ht="14.95" customHeight="1" x14ac:dyDescent="0.25">
      <c r="A55" s="295" t="s">
        <v>105</v>
      </c>
      <c r="B55" s="296" t="s">
        <v>5</v>
      </c>
      <c r="C55" s="104">
        <v>4</v>
      </c>
      <c r="D55" s="300">
        <f>SUM(H55,J55,L55,N55,P55,R55,T55,W55,Y55,AA55,AC55,AE55)</f>
        <v>753</v>
      </c>
      <c r="E55" s="100">
        <f>SUM(I55+K55+M55+O55+Q55+S55+V55+X55+Z55+AB55+AD55+AF55)</f>
        <v>0.35370370370370374</v>
      </c>
      <c r="F55" s="298">
        <f t="shared" si="6"/>
        <v>6</v>
      </c>
      <c r="G55" s="301">
        <f t="shared" si="7"/>
        <v>2</v>
      </c>
      <c r="H55" s="76">
        <v>82</v>
      </c>
      <c r="I55" s="77">
        <v>2.2476851851851855E-2</v>
      </c>
      <c r="J55" s="29"/>
      <c r="K55" s="34"/>
      <c r="L55" s="31"/>
      <c r="M55" s="34"/>
      <c r="N55" s="29"/>
      <c r="O55" s="34"/>
      <c r="P55" s="104">
        <v>95</v>
      </c>
      <c r="Q55" s="77">
        <v>1.6493055555555556E-2</v>
      </c>
      <c r="R55" s="31"/>
      <c r="S55" s="34"/>
      <c r="T55" s="104">
        <v>93</v>
      </c>
      <c r="U55" s="91">
        <v>1</v>
      </c>
      <c r="V55" s="100">
        <v>2.0636574074074075E-2</v>
      </c>
      <c r="W55" s="104">
        <v>97</v>
      </c>
      <c r="X55" s="77">
        <v>0.10694444444444444</v>
      </c>
      <c r="Y55" s="104">
        <v>96</v>
      </c>
      <c r="Z55" s="77">
        <v>7.7083333333333337E-2</v>
      </c>
      <c r="AA55" s="104">
        <v>98</v>
      </c>
      <c r="AB55" s="77">
        <v>4.7395833333333331E-2</v>
      </c>
      <c r="AC55" s="91">
        <v>96</v>
      </c>
      <c r="AD55" s="77">
        <v>5.4629629629629632E-2</v>
      </c>
      <c r="AE55" s="104">
        <v>96</v>
      </c>
      <c r="AF55" s="274">
        <v>8.0439814814814818E-3</v>
      </c>
    </row>
    <row r="56" spans="1:32" s="61" customFormat="1" ht="14.95" customHeight="1" x14ac:dyDescent="0.25">
      <c r="A56" s="295" t="s">
        <v>41</v>
      </c>
      <c r="B56" s="296" t="s">
        <v>5</v>
      </c>
      <c r="C56" s="104">
        <v>5</v>
      </c>
      <c r="D56" s="300">
        <f>SUM(J56,L56,N56,P56,T56,W56,Y56,AA56,AC56,AE56)</f>
        <v>679</v>
      </c>
      <c r="E56" s="100">
        <f>SUM(K56+M56+O56+Q56+V56+X56+Z56+AB56+AD56+AF56)</f>
        <v>0.50219907407407405</v>
      </c>
      <c r="F56" s="298">
        <f t="shared" si="6"/>
        <v>8</v>
      </c>
      <c r="G56" s="301">
        <f t="shared" si="7"/>
        <v>1</v>
      </c>
      <c r="H56" s="53">
        <v>85</v>
      </c>
      <c r="I56" s="34">
        <v>1.7349537037037038E-2</v>
      </c>
      <c r="J56" s="29"/>
      <c r="K56" s="34"/>
      <c r="L56" s="104">
        <v>99</v>
      </c>
      <c r="M56" s="77">
        <v>3.1018518518518515E-2</v>
      </c>
      <c r="N56" s="91">
        <v>97</v>
      </c>
      <c r="O56" s="77">
        <v>0.13699074074074075</v>
      </c>
      <c r="P56" s="31"/>
      <c r="Q56" s="34"/>
      <c r="R56" s="31">
        <v>95</v>
      </c>
      <c r="S56" s="34">
        <v>5.0937499999999997E-2</v>
      </c>
      <c r="T56" s="104">
        <v>95</v>
      </c>
      <c r="U56" s="91">
        <v>4</v>
      </c>
      <c r="V56" s="100">
        <v>4.0462962962962964E-2</v>
      </c>
      <c r="W56" s="104">
        <v>96</v>
      </c>
      <c r="X56" s="77">
        <v>0.13135416666666666</v>
      </c>
      <c r="Y56" s="104">
        <v>97</v>
      </c>
      <c r="Z56" s="77">
        <v>7.5439814814814821E-2</v>
      </c>
      <c r="AA56" s="104">
        <v>97</v>
      </c>
      <c r="AB56" s="77">
        <v>8.2395833333333335E-2</v>
      </c>
      <c r="AC56" s="91"/>
      <c r="AD56" s="77"/>
      <c r="AE56" s="104">
        <v>98</v>
      </c>
      <c r="AF56" s="274">
        <v>4.5370370370370365E-3</v>
      </c>
    </row>
    <row r="57" spans="1:32" s="61" customFormat="1" ht="14.95" customHeight="1" x14ac:dyDescent="0.25">
      <c r="A57" s="32" t="s">
        <v>37</v>
      </c>
      <c r="B57" s="33" t="s">
        <v>5</v>
      </c>
      <c r="C57" s="31">
        <v>6</v>
      </c>
      <c r="D57" s="47">
        <f t="shared" ref="D57:D70" si="10">SUM(H57,J57,L57,N57,P57,R57,T57,W57,Y57,AA57,AC57,AE57)</f>
        <v>393</v>
      </c>
      <c r="E57" s="30">
        <f t="shared" ref="E57:E70" si="11">SUM(I57+K57+M57+O57+Q57+S57+V57+X57+Z57+AB57+AD57+AF57)</f>
        <v>0.18405092592592592</v>
      </c>
      <c r="F57" s="71">
        <f t="shared" si="6"/>
        <v>4</v>
      </c>
      <c r="G57" s="60">
        <f t="shared" si="7"/>
        <v>0</v>
      </c>
      <c r="H57" s="76">
        <v>99</v>
      </c>
      <c r="I57" s="77">
        <v>1.3773148148148147E-2</v>
      </c>
      <c r="J57" s="29"/>
      <c r="K57" s="34"/>
      <c r="L57" s="31"/>
      <c r="M57" s="34"/>
      <c r="N57" s="29"/>
      <c r="O57" s="34"/>
      <c r="P57" s="104">
        <v>99</v>
      </c>
      <c r="Q57" s="77">
        <v>1.2708333333333334E-2</v>
      </c>
      <c r="R57" s="104">
        <v>98</v>
      </c>
      <c r="S57" s="77">
        <v>3.2916666666666664E-2</v>
      </c>
      <c r="T57" s="104">
        <v>97</v>
      </c>
      <c r="U57" s="91">
        <v>11</v>
      </c>
      <c r="V57" s="100">
        <v>0.12465277777777778</v>
      </c>
      <c r="W57" s="31"/>
      <c r="X57" s="34"/>
      <c r="Y57" s="31"/>
      <c r="Z57" s="34"/>
      <c r="AA57" s="31"/>
      <c r="AB57" s="34"/>
      <c r="AC57" s="91"/>
      <c r="AD57" s="77"/>
      <c r="AE57" s="104"/>
      <c r="AF57" s="274"/>
    </row>
    <row r="58" spans="1:32" s="61" customFormat="1" ht="14.95" customHeight="1" x14ac:dyDescent="0.25">
      <c r="A58" s="32" t="s">
        <v>53</v>
      </c>
      <c r="B58" s="33" t="s">
        <v>5</v>
      </c>
      <c r="C58" s="31">
        <v>7</v>
      </c>
      <c r="D58" s="47">
        <f t="shared" si="10"/>
        <v>385</v>
      </c>
      <c r="E58" s="30">
        <f t="shared" si="11"/>
        <v>0.18621527777777777</v>
      </c>
      <c r="F58" s="71">
        <f t="shared" si="6"/>
        <v>4</v>
      </c>
      <c r="G58" s="60">
        <f t="shared" si="7"/>
        <v>0</v>
      </c>
      <c r="H58" s="76">
        <v>89</v>
      </c>
      <c r="I58" s="77">
        <v>1.6701388888888887E-2</v>
      </c>
      <c r="J58" s="29"/>
      <c r="K58" s="34"/>
      <c r="L58" s="104">
        <v>100</v>
      </c>
      <c r="M58" s="77">
        <v>3.0081018518518521E-2</v>
      </c>
      <c r="N58" s="29"/>
      <c r="O58" s="34"/>
      <c r="P58" s="104">
        <v>97</v>
      </c>
      <c r="Q58" s="77">
        <v>1.4212962962962962E-2</v>
      </c>
      <c r="R58" s="31"/>
      <c r="S58" s="34"/>
      <c r="T58" s="104">
        <v>99</v>
      </c>
      <c r="U58" s="91">
        <v>12</v>
      </c>
      <c r="V58" s="100">
        <v>0.1252199074074074</v>
      </c>
      <c r="W58" s="31"/>
      <c r="X58" s="34"/>
      <c r="Y58" s="31"/>
      <c r="Z58" s="34"/>
      <c r="AA58" s="31"/>
      <c r="AB58" s="34"/>
      <c r="AC58" s="91"/>
      <c r="AD58" s="77"/>
      <c r="AE58" s="104"/>
      <c r="AF58" s="274"/>
    </row>
    <row r="59" spans="1:32" s="61" customFormat="1" ht="14.95" customHeight="1" x14ac:dyDescent="0.25">
      <c r="A59" s="32" t="s">
        <v>64</v>
      </c>
      <c r="B59" s="33" t="s">
        <v>5</v>
      </c>
      <c r="C59" s="31">
        <v>8</v>
      </c>
      <c r="D59" s="47">
        <f t="shared" si="10"/>
        <v>300</v>
      </c>
      <c r="E59" s="30">
        <f t="shared" si="11"/>
        <v>0.16700231481481481</v>
      </c>
      <c r="F59" s="71">
        <f t="shared" si="6"/>
        <v>3</v>
      </c>
      <c r="G59" s="60">
        <f t="shared" si="7"/>
        <v>0</v>
      </c>
      <c r="H59" s="76">
        <v>100</v>
      </c>
      <c r="I59" s="77">
        <v>1.298611111111111E-2</v>
      </c>
      <c r="J59" s="91">
        <v>100</v>
      </c>
      <c r="K59" s="77">
        <v>0.12434027777777779</v>
      </c>
      <c r="L59" s="31"/>
      <c r="M59" s="34"/>
      <c r="N59" s="29"/>
      <c r="O59" s="34"/>
      <c r="P59" s="31"/>
      <c r="Q59" s="34"/>
      <c r="R59" s="104">
        <v>100</v>
      </c>
      <c r="S59" s="77">
        <v>2.9675925925925925E-2</v>
      </c>
      <c r="T59" s="31"/>
      <c r="U59" s="29"/>
      <c r="V59" s="30"/>
      <c r="W59" s="31"/>
      <c r="X59" s="34"/>
      <c r="Y59" s="31"/>
      <c r="Z59" s="34"/>
      <c r="AA59" s="31"/>
      <c r="AB59" s="34"/>
      <c r="AC59" s="91"/>
      <c r="AD59" s="77"/>
      <c r="AE59" s="104"/>
      <c r="AF59" s="274"/>
    </row>
    <row r="60" spans="1:32" s="61" customFormat="1" ht="14.95" customHeight="1" x14ac:dyDescent="0.25">
      <c r="A60" s="32" t="s">
        <v>75</v>
      </c>
      <c r="B60" s="33" t="s">
        <v>5</v>
      </c>
      <c r="C60" s="31">
        <v>9</v>
      </c>
      <c r="D60" s="47">
        <f t="shared" si="10"/>
        <v>279</v>
      </c>
      <c r="E60" s="30">
        <f t="shared" si="11"/>
        <v>0.29449074074074072</v>
      </c>
      <c r="F60" s="71">
        <f t="shared" si="6"/>
        <v>3</v>
      </c>
      <c r="G60" s="60">
        <f t="shared" si="7"/>
        <v>0</v>
      </c>
      <c r="H60" s="76">
        <v>88</v>
      </c>
      <c r="I60" s="77">
        <v>1.6967592592592593E-2</v>
      </c>
      <c r="J60" s="91">
        <v>94</v>
      </c>
      <c r="K60" s="77">
        <v>0.24241898148148147</v>
      </c>
      <c r="L60" s="104">
        <v>97</v>
      </c>
      <c r="M60" s="77">
        <v>3.5104166666666665E-2</v>
      </c>
      <c r="N60" s="29"/>
      <c r="O60" s="34"/>
      <c r="P60" s="31"/>
      <c r="Q60" s="34"/>
      <c r="R60" s="31"/>
      <c r="S60" s="34"/>
      <c r="T60" s="31"/>
      <c r="U60" s="29"/>
      <c r="V60" s="30"/>
      <c r="W60" s="31"/>
      <c r="X60" s="34"/>
      <c r="Y60" s="31"/>
      <c r="Z60" s="34"/>
      <c r="AA60" s="31"/>
      <c r="AB60" s="34"/>
      <c r="AC60" s="91"/>
      <c r="AD60" s="77"/>
      <c r="AE60" s="104"/>
      <c r="AF60" s="274"/>
    </row>
    <row r="61" spans="1:32" s="61" customFormat="1" ht="14.95" customHeight="1" x14ac:dyDescent="0.25">
      <c r="A61" s="32" t="s">
        <v>68</v>
      </c>
      <c r="B61" s="33" t="s">
        <v>5</v>
      </c>
      <c r="C61" s="31">
        <v>10</v>
      </c>
      <c r="D61" s="47">
        <f t="shared" si="10"/>
        <v>197</v>
      </c>
      <c r="E61" s="30">
        <f t="shared" si="11"/>
        <v>0.16076388888888887</v>
      </c>
      <c r="F61" s="71">
        <f t="shared" si="6"/>
        <v>2</v>
      </c>
      <c r="G61" s="60">
        <f t="shared" si="7"/>
        <v>0</v>
      </c>
      <c r="H61" s="76">
        <v>98</v>
      </c>
      <c r="I61" s="77">
        <v>1.5069444444444443E-2</v>
      </c>
      <c r="J61" s="91">
        <v>99</v>
      </c>
      <c r="K61" s="77">
        <v>0.14569444444444443</v>
      </c>
      <c r="L61" s="31"/>
      <c r="M61" s="34"/>
      <c r="N61" s="29"/>
      <c r="O61" s="34"/>
      <c r="P61" s="31"/>
      <c r="Q61" s="34"/>
      <c r="R61" s="31"/>
      <c r="S61" s="34"/>
      <c r="T61" s="31"/>
      <c r="U61" s="29"/>
      <c r="V61" s="30"/>
      <c r="W61" s="31"/>
      <c r="X61" s="34"/>
      <c r="Y61" s="31"/>
      <c r="Z61" s="34"/>
      <c r="AA61" s="31"/>
      <c r="AB61" s="34"/>
      <c r="AC61" s="91"/>
      <c r="AD61" s="77"/>
      <c r="AE61" s="104"/>
      <c r="AF61" s="274"/>
    </row>
    <row r="62" spans="1:32" s="61" customFormat="1" ht="14.95" customHeight="1" x14ac:dyDescent="0.25">
      <c r="A62" s="32" t="s">
        <v>70</v>
      </c>
      <c r="B62" s="33" t="s">
        <v>5</v>
      </c>
      <c r="C62" s="31">
        <v>11</v>
      </c>
      <c r="D62" s="47">
        <f t="shared" si="10"/>
        <v>195</v>
      </c>
      <c r="E62" s="30">
        <f t="shared" si="11"/>
        <v>0.18857638888888889</v>
      </c>
      <c r="F62" s="71">
        <f t="shared" si="6"/>
        <v>2</v>
      </c>
      <c r="G62" s="60">
        <f t="shared" si="7"/>
        <v>0</v>
      </c>
      <c r="H62" s="76">
        <v>97</v>
      </c>
      <c r="I62" s="77">
        <v>1.5578703703703704E-2</v>
      </c>
      <c r="J62" s="91">
        <v>98</v>
      </c>
      <c r="K62" s="77">
        <v>0.17299768518518518</v>
      </c>
      <c r="L62" s="31"/>
      <c r="M62" s="34"/>
      <c r="N62" s="29"/>
      <c r="O62" s="34"/>
      <c r="P62" s="31"/>
      <c r="Q62" s="34"/>
      <c r="R62" s="31"/>
      <c r="S62" s="34"/>
      <c r="T62" s="31"/>
      <c r="U62" s="29"/>
      <c r="V62" s="30"/>
      <c r="W62" s="31"/>
      <c r="X62" s="34"/>
      <c r="Y62" s="31"/>
      <c r="Z62" s="34"/>
      <c r="AA62" s="31"/>
      <c r="AB62" s="34"/>
      <c r="AC62" s="91"/>
      <c r="AD62" s="77"/>
      <c r="AE62" s="104"/>
      <c r="AF62" s="274"/>
    </row>
    <row r="63" spans="1:32" s="61" customFormat="1" ht="14.95" customHeight="1" x14ac:dyDescent="0.25">
      <c r="A63" s="32" t="s">
        <v>36</v>
      </c>
      <c r="B63" s="33" t="s">
        <v>5</v>
      </c>
      <c r="C63" s="31">
        <v>12</v>
      </c>
      <c r="D63" s="47">
        <f t="shared" si="10"/>
        <v>194</v>
      </c>
      <c r="E63" s="30">
        <f t="shared" si="11"/>
        <v>5.7662037037037039E-2</v>
      </c>
      <c r="F63" s="71">
        <f t="shared" si="6"/>
        <v>1</v>
      </c>
      <c r="G63" s="60">
        <f t="shared" si="7"/>
        <v>1</v>
      </c>
      <c r="H63" s="76">
        <v>96</v>
      </c>
      <c r="I63" s="77">
        <v>1.5625E-2</v>
      </c>
      <c r="J63" s="29"/>
      <c r="K63" s="34"/>
      <c r="L63" s="31"/>
      <c r="M63" s="34"/>
      <c r="N63" s="29"/>
      <c r="O63" s="34"/>
      <c r="P63" s="31"/>
      <c r="Q63" s="34"/>
      <c r="R63" s="31"/>
      <c r="S63" s="34"/>
      <c r="T63" s="31"/>
      <c r="U63" s="29"/>
      <c r="V63" s="30"/>
      <c r="W63" s="31"/>
      <c r="X63" s="34"/>
      <c r="Y63" s="31"/>
      <c r="Z63" s="34"/>
      <c r="AA63" s="31"/>
      <c r="AB63" s="34"/>
      <c r="AC63" s="91">
        <v>98</v>
      </c>
      <c r="AD63" s="77">
        <v>4.2037037037037039E-2</v>
      </c>
      <c r="AE63" s="104"/>
      <c r="AF63" s="274"/>
    </row>
    <row r="64" spans="1:32" s="61" customFormat="1" ht="14.95" customHeight="1" x14ac:dyDescent="0.25">
      <c r="A64" s="32" t="s">
        <v>80</v>
      </c>
      <c r="B64" s="33" t="s">
        <v>5</v>
      </c>
      <c r="C64" s="31">
        <v>13</v>
      </c>
      <c r="D64" s="47">
        <f t="shared" si="10"/>
        <v>192</v>
      </c>
      <c r="E64" s="30">
        <f t="shared" si="11"/>
        <v>0.19895833333333332</v>
      </c>
      <c r="F64" s="71">
        <f t="shared" si="6"/>
        <v>2</v>
      </c>
      <c r="G64" s="60">
        <f t="shared" si="7"/>
        <v>0</v>
      </c>
      <c r="H64" s="76">
        <v>95</v>
      </c>
      <c r="I64" s="77">
        <v>1.577546296296296E-2</v>
      </c>
      <c r="J64" s="91">
        <v>97</v>
      </c>
      <c r="K64" s="77">
        <v>0.18318287037037037</v>
      </c>
      <c r="L64" s="31"/>
      <c r="M64" s="34"/>
      <c r="N64" s="29"/>
      <c r="O64" s="34"/>
      <c r="P64" s="31"/>
      <c r="Q64" s="34"/>
      <c r="R64" s="31"/>
      <c r="S64" s="34"/>
      <c r="T64" s="31"/>
      <c r="U64" s="29"/>
      <c r="V64" s="30"/>
      <c r="W64" s="31"/>
      <c r="X64" s="34"/>
      <c r="Y64" s="31"/>
      <c r="Z64" s="34"/>
      <c r="AA64" s="31"/>
      <c r="AB64" s="34"/>
      <c r="AC64" s="91"/>
      <c r="AD64" s="77"/>
      <c r="AE64" s="104"/>
      <c r="AF64" s="274"/>
    </row>
    <row r="65" spans="1:32" s="61" customFormat="1" ht="14.95" customHeight="1" x14ac:dyDescent="0.25">
      <c r="A65" s="32" t="s">
        <v>67</v>
      </c>
      <c r="B65" s="33" t="s">
        <v>5</v>
      </c>
      <c r="C65" s="31">
        <v>14</v>
      </c>
      <c r="D65" s="47">
        <f t="shared" si="10"/>
        <v>186</v>
      </c>
      <c r="E65" s="30">
        <f t="shared" si="11"/>
        <v>2.4398148148148148E-2</v>
      </c>
      <c r="F65" s="71">
        <f t="shared" si="6"/>
        <v>2</v>
      </c>
      <c r="G65" s="60">
        <f t="shared" si="7"/>
        <v>0</v>
      </c>
      <c r="H65" s="76">
        <v>92</v>
      </c>
      <c r="I65" s="77">
        <v>1.6006944444444445E-2</v>
      </c>
      <c r="J65" s="29"/>
      <c r="K65" s="34"/>
      <c r="L65" s="31"/>
      <c r="M65" s="34"/>
      <c r="N65" s="29"/>
      <c r="O65" s="34"/>
      <c r="P65" s="31"/>
      <c r="Q65" s="34"/>
      <c r="R65" s="31"/>
      <c r="S65" s="34"/>
      <c r="T65" s="104">
        <v>94</v>
      </c>
      <c r="U65" s="91">
        <v>1</v>
      </c>
      <c r="V65" s="100">
        <v>8.3912037037037045E-3</v>
      </c>
      <c r="W65" s="31"/>
      <c r="X65" s="34"/>
      <c r="Y65" s="31"/>
      <c r="Z65" s="34"/>
      <c r="AA65" s="31"/>
      <c r="AB65" s="34"/>
      <c r="AC65" s="91"/>
      <c r="AD65" s="77"/>
      <c r="AE65" s="104"/>
      <c r="AF65" s="274"/>
    </row>
    <row r="66" spans="1:32" s="61" customFormat="1" ht="14.95" customHeight="1" x14ac:dyDescent="0.25">
      <c r="A66" s="32" t="s">
        <v>74</v>
      </c>
      <c r="B66" s="33" t="s">
        <v>5</v>
      </c>
      <c r="C66" s="31">
        <v>15</v>
      </c>
      <c r="D66" s="47">
        <f t="shared" si="10"/>
        <v>184</v>
      </c>
      <c r="E66" s="30">
        <f t="shared" si="11"/>
        <v>0.26307870370370368</v>
      </c>
      <c r="F66" s="71">
        <f t="shared" si="6"/>
        <v>2</v>
      </c>
      <c r="G66" s="60">
        <f t="shared" si="7"/>
        <v>0</v>
      </c>
      <c r="H66" s="76">
        <v>91</v>
      </c>
      <c r="I66" s="77">
        <v>1.6608796296296299E-2</v>
      </c>
      <c r="J66" s="91">
        <v>93</v>
      </c>
      <c r="K66" s="77">
        <v>0.2464699074074074</v>
      </c>
      <c r="L66" s="31"/>
      <c r="M66" s="34"/>
      <c r="N66" s="29"/>
      <c r="O66" s="34"/>
      <c r="P66" s="31"/>
      <c r="Q66" s="34"/>
      <c r="R66" s="31"/>
      <c r="S66" s="34"/>
      <c r="T66" s="31"/>
      <c r="U66" s="29"/>
      <c r="V66" s="30"/>
      <c r="W66" s="31"/>
      <c r="X66" s="34"/>
      <c r="Y66" s="31"/>
      <c r="Z66" s="34"/>
      <c r="AA66" s="31"/>
      <c r="AB66" s="34"/>
      <c r="AC66" s="91"/>
      <c r="AD66" s="77"/>
      <c r="AE66" s="104"/>
      <c r="AF66" s="274"/>
    </row>
    <row r="67" spans="1:32" s="61" customFormat="1" ht="14.95" customHeight="1" x14ac:dyDescent="0.25">
      <c r="A67" s="32" t="s">
        <v>96</v>
      </c>
      <c r="B67" s="33" t="s">
        <v>5</v>
      </c>
      <c r="C67" s="31">
        <v>16</v>
      </c>
      <c r="D67" s="47">
        <f t="shared" si="10"/>
        <v>183</v>
      </c>
      <c r="E67" s="30">
        <f t="shared" si="11"/>
        <v>3.2476851851851854E-2</v>
      </c>
      <c r="F67" s="71">
        <f t="shared" si="6"/>
        <v>2</v>
      </c>
      <c r="G67" s="60">
        <f t="shared" si="7"/>
        <v>0</v>
      </c>
      <c r="H67" s="76">
        <v>83</v>
      </c>
      <c r="I67" s="77">
        <v>1.9988425925925927E-2</v>
      </c>
      <c r="J67" s="29"/>
      <c r="K67" s="34"/>
      <c r="L67" s="31"/>
      <c r="M67" s="34"/>
      <c r="N67" s="29"/>
      <c r="O67" s="34"/>
      <c r="P67" s="104">
        <v>100</v>
      </c>
      <c r="Q67" s="77">
        <v>1.2488425925925925E-2</v>
      </c>
      <c r="R67" s="31"/>
      <c r="S67" s="34"/>
      <c r="T67" s="31"/>
      <c r="U67" s="29"/>
      <c r="V67" s="30"/>
      <c r="W67" s="31"/>
      <c r="X67" s="34"/>
      <c r="Y67" s="31"/>
      <c r="Z67" s="34"/>
      <c r="AA67" s="31"/>
      <c r="AB67" s="34"/>
      <c r="AC67" s="91"/>
      <c r="AD67" s="77"/>
      <c r="AE67" s="104"/>
      <c r="AF67" s="274"/>
    </row>
    <row r="68" spans="1:32" s="61" customFormat="1" ht="14.95" customHeight="1" x14ac:dyDescent="0.25">
      <c r="A68" s="32" t="s">
        <v>38</v>
      </c>
      <c r="B68" s="33" t="s">
        <v>5</v>
      </c>
      <c r="C68" s="31">
        <v>17</v>
      </c>
      <c r="D68" s="47">
        <f t="shared" si="10"/>
        <v>90</v>
      </c>
      <c r="E68" s="30">
        <f t="shared" si="11"/>
        <v>1.6689814814814817E-2</v>
      </c>
      <c r="F68" s="71">
        <f t="shared" si="6"/>
        <v>1</v>
      </c>
      <c r="G68" s="60">
        <f t="shared" si="7"/>
        <v>0</v>
      </c>
      <c r="H68" s="76">
        <v>90</v>
      </c>
      <c r="I68" s="77">
        <v>1.6689814814814817E-2</v>
      </c>
      <c r="J68" s="29"/>
      <c r="K68" s="34"/>
      <c r="L68" s="31"/>
      <c r="M68" s="34"/>
      <c r="N68" s="29"/>
      <c r="O68" s="34"/>
      <c r="P68" s="31"/>
      <c r="Q68" s="34"/>
      <c r="R68" s="31"/>
      <c r="S68" s="34"/>
      <c r="T68" s="31"/>
      <c r="U68" s="29"/>
      <c r="V68" s="30"/>
      <c r="W68" s="31"/>
      <c r="X68" s="34"/>
      <c r="Y68" s="31"/>
      <c r="Z68" s="34"/>
      <c r="AA68" s="31"/>
      <c r="AB68" s="34"/>
      <c r="AC68" s="91"/>
      <c r="AD68" s="77"/>
      <c r="AE68" s="104"/>
      <c r="AF68" s="274"/>
    </row>
    <row r="69" spans="1:32" s="61" customFormat="1" ht="14.95" customHeight="1" x14ac:dyDescent="0.25">
      <c r="A69" s="32" t="s">
        <v>107</v>
      </c>
      <c r="B69" s="33" t="s">
        <v>5</v>
      </c>
      <c r="C69" s="31">
        <v>18</v>
      </c>
      <c r="D69" s="47">
        <f t="shared" si="10"/>
        <v>86</v>
      </c>
      <c r="E69" s="30">
        <f t="shared" si="11"/>
        <v>1.7326388888888888E-2</v>
      </c>
      <c r="F69" s="71">
        <f t="shared" ref="F69:F90" si="12">COUNT(H69,J69,L69,N69,P69,R69,T69,W69,Y69,AA69)</f>
        <v>1</v>
      </c>
      <c r="G69" s="60">
        <f t="shared" ref="G69:G90" si="13">COUNT(AC69, AE69)</f>
        <v>0</v>
      </c>
      <c r="H69" s="76">
        <v>86</v>
      </c>
      <c r="I69" s="77">
        <v>1.7326388888888888E-2</v>
      </c>
      <c r="J69" s="29"/>
      <c r="K69" s="34"/>
      <c r="L69" s="31"/>
      <c r="M69" s="34"/>
      <c r="N69" s="29"/>
      <c r="O69" s="34"/>
      <c r="P69" s="31"/>
      <c r="Q69" s="34"/>
      <c r="R69" s="31"/>
      <c r="S69" s="34"/>
      <c r="T69" s="31"/>
      <c r="U69" s="29"/>
      <c r="V69" s="30"/>
      <c r="W69" s="31"/>
      <c r="X69" s="34"/>
      <c r="Y69" s="31"/>
      <c r="Z69" s="34"/>
      <c r="AA69" s="31"/>
      <c r="AB69" s="34"/>
      <c r="AC69" s="91"/>
      <c r="AD69" s="77"/>
      <c r="AE69" s="104"/>
      <c r="AF69" s="274"/>
    </row>
    <row r="70" spans="1:32" s="61" customFormat="1" ht="14.95" customHeight="1" thickBot="1" x14ac:dyDescent="0.3">
      <c r="A70" s="140" t="s">
        <v>86</v>
      </c>
      <c r="B70" s="141" t="s">
        <v>5</v>
      </c>
      <c r="C70" s="142">
        <v>19</v>
      </c>
      <c r="D70" s="186">
        <f t="shared" si="10"/>
        <v>84</v>
      </c>
      <c r="E70" s="187">
        <f t="shared" si="11"/>
        <v>1.7743055555555557E-2</v>
      </c>
      <c r="F70" s="145">
        <f t="shared" si="12"/>
        <v>1</v>
      </c>
      <c r="G70" s="188">
        <f t="shared" si="13"/>
        <v>0</v>
      </c>
      <c r="H70" s="147">
        <v>84</v>
      </c>
      <c r="I70" s="148">
        <v>1.7743055555555557E-2</v>
      </c>
      <c r="J70" s="171"/>
      <c r="K70" s="170"/>
      <c r="L70" s="142"/>
      <c r="M70" s="170"/>
      <c r="N70" s="171"/>
      <c r="O70" s="170"/>
      <c r="P70" s="142"/>
      <c r="Q70" s="170"/>
      <c r="R70" s="142"/>
      <c r="S70" s="170"/>
      <c r="T70" s="142"/>
      <c r="U70" s="171"/>
      <c r="V70" s="187"/>
      <c r="W70" s="142"/>
      <c r="X70" s="170"/>
      <c r="Y70" s="142"/>
      <c r="Z70" s="170"/>
      <c r="AA70" s="142"/>
      <c r="AB70" s="170"/>
      <c r="AC70" s="281"/>
      <c r="AD70" s="148"/>
      <c r="AE70" s="282"/>
      <c r="AF70" s="283"/>
    </row>
    <row r="71" spans="1:32" s="61" customFormat="1" ht="14.95" customHeight="1" thickTop="1" x14ac:dyDescent="0.25">
      <c r="A71" s="212" t="s">
        <v>39</v>
      </c>
      <c r="B71" s="213" t="s">
        <v>0</v>
      </c>
      <c r="C71" s="214">
        <v>1</v>
      </c>
      <c r="D71" s="308">
        <f>SUM(J71,L71,N71,P71,R71,T71,W71,Y71,AA71,AC71,AE71)</f>
        <v>797</v>
      </c>
      <c r="E71" s="215">
        <f>SUM(K71+M71+O71+Q71+S71+V71+X71+Z71+AB71+AD71+AF71)</f>
        <v>0.66865740740740731</v>
      </c>
      <c r="F71" s="293">
        <f t="shared" si="12"/>
        <v>7</v>
      </c>
      <c r="G71" s="236">
        <f t="shared" si="13"/>
        <v>2</v>
      </c>
      <c r="H71" s="166">
        <v>97</v>
      </c>
      <c r="I71" s="167">
        <v>1.9027777777777779E-2</v>
      </c>
      <c r="J71" s="192"/>
      <c r="K71" s="167"/>
      <c r="L71" s="194">
        <v>99</v>
      </c>
      <c r="M71" s="158">
        <v>3.4224537037037032E-2</v>
      </c>
      <c r="N71" s="193">
        <v>99</v>
      </c>
      <c r="O71" s="158">
        <v>0.10986111111111112</v>
      </c>
      <c r="P71" s="154"/>
      <c r="Q71" s="167"/>
      <c r="R71" s="154"/>
      <c r="S71" s="167"/>
      <c r="T71" s="194">
        <v>100</v>
      </c>
      <c r="U71" s="193">
        <v>15</v>
      </c>
      <c r="V71" s="196">
        <v>0.23627314814814815</v>
      </c>
      <c r="W71" s="194">
        <v>100</v>
      </c>
      <c r="X71" s="158">
        <v>8.8298611111111105E-2</v>
      </c>
      <c r="Y71" s="194">
        <v>100</v>
      </c>
      <c r="Z71" s="158">
        <v>7.0891203703703706E-2</v>
      </c>
      <c r="AA71" s="194">
        <v>99</v>
      </c>
      <c r="AB71" s="158">
        <v>4.6574074074074073E-2</v>
      </c>
      <c r="AC71" s="193">
        <v>100</v>
      </c>
      <c r="AD71" s="158">
        <v>7.7118055555555551E-2</v>
      </c>
      <c r="AE71" s="194">
        <v>100</v>
      </c>
      <c r="AF71" s="286">
        <v>5.4166666666666669E-3</v>
      </c>
    </row>
    <row r="72" spans="1:32" s="61" customFormat="1" ht="14.95" customHeight="1" x14ac:dyDescent="0.25">
      <c r="A72" s="295" t="s">
        <v>88</v>
      </c>
      <c r="B72" s="296" t="s">
        <v>0</v>
      </c>
      <c r="C72" s="104">
        <v>2</v>
      </c>
      <c r="D72" s="300">
        <f t="shared" ref="D72:D77" si="14">SUM(H72,J72,L72,N72,P72,R72,T72,W72,Y72,AA72,AC72,AE72)</f>
        <v>599</v>
      </c>
      <c r="E72" s="100">
        <f t="shared" ref="E72:E77" si="15">SUM(I72+K72+M72+O72+Q72+S72+V72+X72+Z72+AB72+AD72+AF72)</f>
        <v>0.31868055555555558</v>
      </c>
      <c r="F72" s="298">
        <f t="shared" si="12"/>
        <v>6</v>
      </c>
      <c r="G72" s="301">
        <f t="shared" si="13"/>
        <v>0</v>
      </c>
      <c r="H72" s="76">
        <v>100</v>
      </c>
      <c r="I72" s="77">
        <v>1.4537037037037038E-2</v>
      </c>
      <c r="J72" s="91">
        <v>100</v>
      </c>
      <c r="K72" s="77">
        <v>0.13745370370370372</v>
      </c>
      <c r="L72" s="104">
        <v>100</v>
      </c>
      <c r="M72" s="77">
        <v>2.5914351851851855E-2</v>
      </c>
      <c r="N72" s="29"/>
      <c r="O72" s="34"/>
      <c r="P72" s="104">
        <v>100</v>
      </c>
      <c r="Q72" s="77">
        <v>1.269675925925926E-2</v>
      </c>
      <c r="R72" s="31"/>
      <c r="S72" s="34"/>
      <c r="T72" s="31"/>
      <c r="U72" s="29"/>
      <c r="V72" s="30"/>
      <c r="W72" s="104">
        <v>99</v>
      </c>
      <c r="X72" s="77">
        <v>9.7708333333333328E-2</v>
      </c>
      <c r="Y72" s="31"/>
      <c r="Z72" s="34"/>
      <c r="AA72" s="104">
        <v>100</v>
      </c>
      <c r="AB72" s="77">
        <v>3.037037037037037E-2</v>
      </c>
      <c r="AC72" s="91"/>
      <c r="AD72" s="77"/>
      <c r="AE72" s="104"/>
      <c r="AF72" s="274"/>
    </row>
    <row r="73" spans="1:32" s="61" customFormat="1" ht="14.95" customHeight="1" x14ac:dyDescent="0.25">
      <c r="A73" s="32" t="s">
        <v>59</v>
      </c>
      <c r="B73" s="33" t="s">
        <v>0</v>
      </c>
      <c r="C73" s="31">
        <v>3</v>
      </c>
      <c r="D73" s="47">
        <f t="shared" si="14"/>
        <v>392</v>
      </c>
      <c r="E73" s="30">
        <f t="shared" si="15"/>
        <v>0.1255324074074074</v>
      </c>
      <c r="F73" s="71">
        <f t="shared" si="12"/>
        <v>4</v>
      </c>
      <c r="G73" s="60">
        <f t="shared" si="13"/>
        <v>0</v>
      </c>
      <c r="H73" s="79">
        <v>96</v>
      </c>
      <c r="I73" s="77">
        <v>2.6249999999999999E-2</v>
      </c>
      <c r="J73" s="29"/>
      <c r="K73" s="34"/>
      <c r="L73" s="104">
        <v>98</v>
      </c>
      <c r="M73" s="77">
        <v>4.6655092592592595E-2</v>
      </c>
      <c r="N73" s="29"/>
      <c r="O73" s="34"/>
      <c r="P73" s="104">
        <v>99</v>
      </c>
      <c r="Q73" s="77">
        <v>2.2430555555555554E-2</v>
      </c>
      <c r="R73" s="31"/>
      <c r="S73" s="34"/>
      <c r="T73" s="104">
        <v>99</v>
      </c>
      <c r="U73" s="91">
        <v>2</v>
      </c>
      <c r="V73" s="100">
        <v>3.019675925925926E-2</v>
      </c>
      <c r="W73" s="31"/>
      <c r="X73" s="34"/>
      <c r="Y73" s="31"/>
      <c r="Z73" s="34"/>
      <c r="AA73" s="31"/>
      <c r="AB73" s="34"/>
      <c r="AC73" s="91"/>
      <c r="AD73" s="77"/>
      <c r="AE73" s="104"/>
      <c r="AF73" s="274"/>
    </row>
    <row r="74" spans="1:32" s="61" customFormat="1" ht="14.95" customHeight="1" x14ac:dyDescent="0.25">
      <c r="A74" s="32" t="s">
        <v>104</v>
      </c>
      <c r="B74" s="33" t="s">
        <v>0</v>
      </c>
      <c r="C74" s="31">
        <v>4</v>
      </c>
      <c r="D74" s="47">
        <f t="shared" si="14"/>
        <v>297</v>
      </c>
      <c r="E74" s="30">
        <f t="shared" si="15"/>
        <v>0.31440972222222224</v>
      </c>
      <c r="F74" s="71">
        <f t="shared" si="12"/>
        <v>3</v>
      </c>
      <c r="G74" s="60">
        <f t="shared" si="13"/>
        <v>0</v>
      </c>
      <c r="H74" s="76">
        <v>98</v>
      </c>
      <c r="I74" s="77">
        <v>1.8287037037037036E-2</v>
      </c>
      <c r="J74" s="91">
        <v>99</v>
      </c>
      <c r="K74" s="77">
        <v>0.20280092592592591</v>
      </c>
      <c r="L74" s="31"/>
      <c r="M74" s="34"/>
      <c r="N74" s="91">
        <v>100</v>
      </c>
      <c r="O74" s="77">
        <v>9.3321759259259271E-2</v>
      </c>
      <c r="P74" s="31"/>
      <c r="Q74" s="34"/>
      <c r="R74" s="31"/>
      <c r="S74" s="34"/>
      <c r="T74" s="31"/>
      <c r="U74" s="29"/>
      <c r="V74" s="30"/>
      <c r="W74" s="31"/>
      <c r="X74" s="34"/>
      <c r="Y74" s="31"/>
      <c r="Z74" s="34"/>
      <c r="AA74" s="31"/>
      <c r="AB74" s="34"/>
      <c r="AC74" s="91"/>
      <c r="AD74" s="77"/>
      <c r="AE74" s="104"/>
      <c r="AF74" s="274"/>
    </row>
    <row r="75" spans="1:32" s="61" customFormat="1" ht="14.95" customHeight="1" x14ac:dyDescent="0.25">
      <c r="A75" s="32" t="s">
        <v>43</v>
      </c>
      <c r="B75" s="33" t="s">
        <v>0</v>
      </c>
      <c r="C75" s="31">
        <v>5</v>
      </c>
      <c r="D75" s="47">
        <f t="shared" si="14"/>
        <v>99</v>
      </c>
      <c r="E75" s="30">
        <f t="shared" si="15"/>
        <v>1.6493055555555556E-2</v>
      </c>
      <c r="F75" s="71">
        <f t="shared" si="12"/>
        <v>1</v>
      </c>
      <c r="G75" s="60">
        <f t="shared" si="13"/>
        <v>0</v>
      </c>
      <c r="H75" s="76">
        <v>99</v>
      </c>
      <c r="I75" s="78">
        <v>1.6493055555555556E-2</v>
      </c>
      <c r="J75" s="29"/>
      <c r="K75" s="34"/>
      <c r="L75" s="31"/>
      <c r="M75" s="34"/>
      <c r="N75" s="29"/>
      <c r="O75" s="34"/>
      <c r="P75" s="31"/>
      <c r="Q75" s="34"/>
      <c r="R75" s="31"/>
      <c r="S75" s="34"/>
      <c r="T75" s="31"/>
      <c r="U75" s="29"/>
      <c r="V75" s="30"/>
      <c r="W75" s="31"/>
      <c r="X75" s="34"/>
      <c r="Y75" s="31"/>
      <c r="Z75" s="34"/>
      <c r="AA75" s="31"/>
      <c r="AB75" s="34"/>
      <c r="AC75" s="91"/>
      <c r="AD75" s="77"/>
      <c r="AE75" s="104"/>
      <c r="AF75" s="274"/>
    </row>
    <row r="76" spans="1:32" s="61" customFormat="1" ht="14.95" customHeight="1" x14ac:dyDescent="0.25">
      <c r="A76" s="32" t="s">
        <v>127</v>
      </c>
      <c r="B76" s="33" t="s">
        <v>0</v>
      </c>
      <c r="C76" s="31">
        <v>6</v>
      </c>
      <c r="D76" s="47">
        <f t="shared" si="14"/>
        <v>98</v>
      </c>
      <c r="E76" s="30">
        <f t="shared" si="15"/>
        <v>0.14546296296296296</v>
      </c>
      <c r="F76" s="71">
        <f t="shared" si="12"/>
        <v>1</v>
      </c>
      <c r="G76" s="60">
        <f t="shared" si="13"/>
        <v>0</v>
      </c>
      <c r="H76" s="53"/>
      <c r="I76" s="34"/>
      <c r="J76" s="29"/>
      <c r="K76" s="34"/>
      <c r="L76" s="31"/>
      <c r="M76" s="34"/>
      <c r="N76" s="91">
        <v>98</v>
      </c>
      <c r="O76" s="77">
        <v>0.14546296296296296</v>
      </c>
      <c r="P76" s="31"/>
      <c r="Q76" s="34"/>
      <c r="R76" s="31"/>
      <c r="S76" s="34"/>
      <c r="T76" s="31"/>
      <c r="U76" s="29"/>
      <c r="V76" s="30"/>
      <c r="W76" s="31"/>
      <c r="X76" s="34"/>
      <c r="Y76" s="31"/>
      <c r="Z76" s="34"/>
      <c r="AA76" s="31"/>
      <c r="AB76" s="34"/>
      <c r="AC76" s="91"/>
      <c r="AD76" s="77"/>
      <c r="AE76" s="104"/>
      <c r="AF76" s="274"/>
    </row>
    <row r="77" spans="1:32" s="61" customFormat="1" ht="14.95" customHeight="1" thickBot="1" x14ac:dyDescent="0.3">
      <c r="A77" s="140" t="s">
        <v>102</v>
      </c>
      <c r="B77" s="141" t="s">
        <v>0</v>
      </c>
      <c r="C77" s="142">
        <v>7</v>
      </c>
      <c r="D77" s="186">
        <f t="shared" si="14"/>
        <v>95</v>
      </c>
      <c r="E77" s="187">
        <f t="shared" si="15"/>
        <v>2.9641203703703701E-2</v>
      </c>
      <c r="F77" s="145">
        <f t="shared" si="12"/>
        <v>1</v>
      </c>
      <c r="G77" s="188">
        <f t="shared" si="13"/>
        <v>0</v>
      </c>
      <c r="H77" s="147">
        <v>95</v>
      </c>
      <c r="I77" s="148">
        <v>2.9641203703703701E-2</v>
      </c>
      <c r="J77" s="171"/>
      <c r="K77" s="170"/>
      <c r="L77" s="142"/>
      <c r="M77" s="170"/>
      <c r="N77" s="171"/>
      <c r="O77" s="170"/>
      <c r="P77" s="142"/>
      <c r="Q77" s="170"/>
      <c r="R77" s="142"/>
      <c r="S77" s="170"/>
      <c r="T77" s="142"/>
      <c r="U77" s="171"/>
      <c r="V77" s="187"/>
      <c r="W77" s="142"/>
      <c r="X77" s="170"/>
      <c r="Y77" s="142"/>
      <c r="Z77" s="170"/>
      <c r="AA77" s="142"/>
      <c r="AB77" s="170"/>
      <c r="AC77" s="281"/>
      <c r="AD77" s="148"/>
      <c r="AE77" s="282"/>
      <c r="AF77" s="283"/>
    </row>
    <row r="78" spans="1:32" s="61" customFormat="1" ht="14.95" customHeight="1" thickTop="1" x14ac:dyDescent="0.25">
      <c r="A78" s="212" t="s">
        <v>47</v>
      </c>
      <c r="B78" s="213" t="s">
        <v>6</v>
      </c>
      <c r="C78" s="214">
        <v>1</v>
      </c>
      <c r="D78" s="308">
        <f>SUM(H78,P78,R78,W78,Y78,AA78,AC78,AE78)</f>
        <v>798</v>
      </c>
      <c r="E78" s="215">
        <f>SUM(I78+Q78+S78+X78+Z78+AB78+AD78+AF78)</f>
        <v>0.306574074074074</v>
      </c>
      <c r="F78" s="293">
        <f t="shared" si="12"/>
        <v>10</v>
      </c>
      <c r="G78" s="236">
        <f t="shared" si="13"/>
        <v>2</v>
      </c>
      <c r="H78" s="157">
        <v>100</v>
      </c>
      <c r="I78" s="158">
        <v>1.7465277777777777E-2</v>
      </c>
      <c r="J78" s="192">
        <v>100</v>
      </c>
      <c r="K78" s="167">
        <v>0.19668981481481482</v>
      </c>
      <c r="L78" s="154">
        <v>94</v>
      </c>
      <c r="M78" s="167">
        <v>3.9189814814814809E-2</v>
      </c>
      <c r="N78" s="192">
        <v>100</v>
      </c>
      <c r="O78" s="167">
        <v>0.1013888888888889</v>
      </c>
      <c r="P78" s="194">
        <v>100</v>
      </c>
      <c r="Q78" s="158">
        <v>1.4953703703703705E-2</v>
      </c>
      <c r="R78" s="194">
        <v>100</v>
      </c>
      <c r="S78" s="158">
        <v>3.7384259259259263E-2</v>
      </c>
      <c r="T78" s="154">
        <v>99</v>
      </c>
      <c r="U78" s="192">
        <v>10</v>
      </c>
      <c r="V78" s="190">
        <v>0.12016203703703704</v>
      </c>
      <c r="W78" s="194">
        <v>100</v>
      </c>
      <c r="X78" s="158">
        <v>8.3333333333333329E-2</v>
      </c>
      <c r="Y78" s="194">
        <v>100</v>
      </c>
      <c r="Z78" s="158">
        <v>6.1562499999999999E-2</v>
      </c>
      <c r="AA78" s="194">
        <v>100</v>
      </c>
      <c r="AB78" s="158">
        <v>4.02662037037037E-2</v>
      </c>
      <c r="AC78" s="193">
        <v>99</v>
      </c>
      <c r="AD78" s="158">
        <v>4.6932870370370368E-2</v>
      </c>
      <c r="AE78" s="194">
        <v>99</v>
      </c>
      <c r="AF78" s="286">
        <v>4.6759259259259263E-3</v>
      </c>
    </row>
    <row r="79" spans="1:32" s="61" customFormat="1" ht="14.95" customHeight="1" x14ac:dyDescent="0.25">
      <c r="A79" s="295" t="s">
        <v>45</v>
      </c>
      <c r="B79" s="296" t="s">
        <v>6</v>
      </c>
      <c r="C79" s="104">
        <v>2</v>
      </c>
      <c r="D79" s="300">
        <f>SUM(N79,R79,T79,W79,Y79,AA79,AC79,AE79)</f>
        <v>789</v>
      </c>
      <c r="E79" s="100">
        <f>SUM(O79+S79+V79+X79+Z79+AB79+AD79+AF79)</f>
        <v>0.82650462962962967</v>
      </c>
      <c r="F79" s="298">
        <f t="shared" si="12"/>
        <v>10</v>
      </c>
      <c r="G79" s="301">
        <f t="shared" si="13"/>
        <v>2</v>
      </c>
      <c r="H79" s="53">
        <v>92</v>
      </c>
      <c r="I79" s="34">
        <v>2.0324074074074074E-2</v>
      </c>
      <c r="J79" s="29">
        <v>99</v>
      </c>
      <c r="K79" s="34">
        <v>0.28358796296296296</v>
      </c>
      <c r="L79" s="31">
        <v>96</v>
      </c>
      <c r="M79" s="34">
        <v>3.7476851851851851E-2</v>
      </c>
      <c r="N79" s="91">
        <v>99</v>
      </c>
      <c r="O79" s="77">
        <v>0.10879629629629629</v>
      </c>
      <c r="P79" s="31">
        <v>95</v>
      </c>
      <c r="Q79" s="34">
        <v>1.7893518518518517E-2</v>
      </c>
      <c r="R79" s="104">
        <v>99</v>
      </c>
      <c r="S79" s="77">
        <v>4.4976851851851851E-2</v>
      </c>
      <c r="T79" s="102">
        <v>100</v>
      </c>
      <c r="U79" s="89">
        <v>24</v>
      </c>
      <c r="V79" s="90">
        <v>0.42311342592592593</v>
      </c>
      <c r="W79" s="104">
        <v>99</v>
      </c>
      <c r="X79" s="77">
        <v>8.7280092592592604E-2</v>
      </c>
      <c r="Y79" s="104">
        <v>99</v>
      </c>
      <c r="Z79" s="77">
        <v>6.25E-2</v>
      </c>
      <c r="AA79" s="104">
        <v>99</v>
      </c>
      <c r="AB79" s="77">
        <v>4.3159722222222224E-2</v>
      </c>
      <c r="AC79" s="91">
        <v>98</v>
      </c>
      <c r="AD79" s="77">
        <v>5.1168981481481489E-2</v>
      </c>
      <c r="AE79" s="104">
        <v>96</v>
      </c>
      <c r="AF79" s="274">
        <v>5.5092592592592589E-3</v>
      </c>
    </row>
    <row r="80" spans="1:32" s="61" customFormat="1" ht="14.95" customHeight="1" x14ac:dyDescent="0.25">
      <c r="A80" s="295" t="s">
        <v>90</v>
      </c>
      <c r="B80" s="296" t="s">
        <v>6</v>
      </c>
      <c r="C80" s="104">
        <v>3</v>
      </c>
      <c r="D80" s="300">
        <f>SUM(J80,N80,P80,R80,T80,W80,AA80,AC80,AE80)</f>
        <v>780</v>
      </c>
      <c r="E80" s="100">
        <f>SUM(K80+O80+Q80+S80+V80+X80+AB80+AD80+AF80)</f>
        <v>0.56847222222222216</v>
      </c>
      <c r="F80" s="298">
        <f t="shared" si="12"/>
        <v>9</v>
      </c>
      <c r="G80" s="301">
        <f t="shared" si="13"/>
        <v>2</v>
      </c>
      <c r="H80" s="53">
        <v>93</v>
      </c>
      <c r="I80" s="34">
        <v>1.951388888888889E-2</v>
      </c>
      <c r="J80" s="29"/>
      <c r="K80" s="34"/>
      <c r="L80" s="31">
        <v>95</v>
      </c>
      <c r="M80" s="34">
        <v>3.888888888888889E-2</v>
      </c>
      <c r="N80" s="91">
        <v>98</v>
      </c>
      <c r="O80" s="77">
        <v>0.13153935185185187</v>
      </c>
      <c r="P80" s="104">
        <v>96</v>
      </c>
      <c r="Q80" s="77">
        <v>1.7152777777777777E-2</v>
      </c>
      <c r="R80" s="104">
        <v>98</v>
      </c>
      <c r="S80" s="77">
        <v>5.2199074074074071E-2</v>
      </c>
      <c r="T80" s="104">
        <v>98</v>
      </c>
      <c r="U80" s="91">
        <v>10</v>
      </c>
      <c r="V80" s="100">
        <v>0.16539351851851852</v>
      </c>
      <c r="W80" s="104">
        <v>98</v>
      </c>
      <c r="X80" s="77">
        <v>9.6458333333333326E-2</v>
      </c>
      <c r="Y80" s="31">
        <v>96</v>
      </c>
      <c r="Z80" s="34">
        <v>6.8449074074074079E-2</v>
      </c>
      <c r="AA80" s="104">
        <v>98</v>
      </c>
      <c r="AB80" s="77">
        <v>4.5833333333333337E-2</v>
      </c>
      <c r="AC80" s="91">
        <v>97</v>
      </c>
      <c r="AD80" s="77">
        <v>5.46875E-2</v>
      </c>
      <c r="AE80" s="104">
        <v>97</v>
      </c>
      <c r="AF80" s="274">
        <v>5.208333333333333E-3</v>
      </c>
    </row>
    <row r="81" spans="1:33" s="61" customFormat="1" ht="14.95" customHeight="1" x14ac:dyDescent="0.25">
      <c r="A81" s="309" t="s">
        <v>81</v>
      </c>
      <c r="B81" s="310" t="s">
        <v>6</v>
      </c>
      <c r="C81" s="311">
        <v>4</v>
      </c>
      <c r="D81" s="300">
        <f>SUM(H81,J81,L81,N81,P81,R81,W81,AA81,AC81,AE81)</f>
        <v>779</v>
      </c>
      <c r="E81" s="100">
        <f>SUM(I81+K81+M81+O81+Q81+S81+X81+AB81+AD81+AF81)</f>
        <v>0.62664351851851863</v>
      </c>
      <c r="F81" s="298">
        <f t="shared" si="12"/>
        <v>8</v>
      </c>
      <c r="G81" s="301">
        <f t="shared" si="13"/>
        <v>2</v>
      </c>
      <c r="H81" s="76">
        <v>98</v>
      </c>
      <c r="I81" s="77">
        <v>1.7800925925925925E-2</v>
      </c>
      <c r="J81" s="91">
        <v>98</v>
      </c>
      <c r="K81" s="77">
        <v>0.30863425925925925</v>
      </c>
      <c r="L81" s="104">
        <v>97</v>
      </c>
      <c r="M81" s="77">
        <v>3.4930555555555555E-2</v>
      </c>
      <c r="N81" s="91">
        <v>98</v>
      </c>
      <c r="O81" s="77">
        <v>0.13153935185185187</v>
      </c>
      <c r="P81" s="104">
        <v>97</v>
      </c>
      <c r="Q81" s="77">
        <v>1.6168981481481482E-2</v>
      </c>
      <c r="R81" s="104">
        <v>97</v>
      </c>
      <c r="S81" s="77">
        <v>5.5150462962962964E-2</v>
      </c>
      <c r="T81" s="31">
        <v>96</v>
      </c>
      <c r="U81" s="29">
        <v>4</v>
      </c>
      <c r="V81" s="30">
        <v>4.6689814814814816E-2</v>
      </c>
      <c r="W81" s="31"/>
      <c r="X81" s="34"/>
      <c r="Y81" s="31">
        <v>97</v>
      </c>
      <c r="Z81" s="34">
        <v>6.4571759259259259E-2</v>
      </c>
      <c r="AA81" s="31"/>
      <c r="AB81" s="34"/>
      <c r="AC81" s="91">
        <v>96</v>
      </c>
      <c r="AD81" s="77">
        <v>5.7280092592592591E-2</v>
      </c>
      <c r="AE81" s="104">
        <v>98</v>
      </c>
      <c r="AF81" s="274">
        <v>5.138888888888889E-3</v>
      </c>
    </row>
    <row r="82" spans="1:33" s="61" customFormat="1" ht="14.95" customHeight="1" x14ac:dyDescent="0.25">
      <c r="A82" s="309" t="s">
        <v>122</v>
      </c>
      <c r="B82" s="310" t="s">
        <v>6</v>
      </c>
      <c r="C82" s="311">
        <v>5</v>
      </c>
      <c r="D82" s="300">
        <f t="shared" ref="D82:D87" si="16">SUM(H82,J82,L82,N82,P82,R82,T82,W82,Y82,AA82,AC82,AE82)</f>
        <v>760</v>
      </c>
      <c r="E82" s="100">
        <f t="shared" ref="E82:E87" si="17">SUM(I82+K82+M82+O82+Q82+S82+V82+X82+Z82+AB82+AD82+AF82)</f>
        <v>0.6183333333333334</v>
      </c>
      <c r="F82" s="298">
        <f t="shared" si="12"/>
        <v>6</v>
      </c>
      <c r="G82" s="301">
        <f t="shared" si="13"/>
        <v>2</v>
      </c>
      <c r="H82" s="53"/>
      <c r="I82" s="34"/>
      <c r="J82" s="29"/>
      <c r="K82" s="34"/>
      <c r="L82" s="104">
        <v>93</v>
      </c>
      <c r="M82" s="109">
        <v>4.6608796296296294E-2</v>
      </c>
      <c r="N82" s="91">
        <v>96</v>
      </c>
      <c r="O82" s="77">
        <v>0.15621527777777777</v>
      </c>
      <c r="P82" s="104">
        <v>94</v>
      </c>
      <c r="Q82" s="77">
        <v>2.1631944444444443E-2</v>
      </c>
      <c r="R82" s="104">
        <v>95</v>
      </c>
      <c r="S82" s="77">
        <v>0.12017361111111112</v>
      </c>
      <c r="T82" s="31"/>
      <c r="U82" s="29"/>
      <c r="V82" s="30"/>
      <c r="W82" s="31"/>
      <c r="X82" s="34"/>
      <c r="Y82" s="104">
        <v>95</v>
      </c>
      <c r="Z82" s="77">
        <v>8.9629629629629629E-2</v>
      </c>
      <c r="AA82" s="104">
        <v>97</v>
      </c>
      <c r="AB82" s="77">
        <v>8.9513888888888893E-2</v>
      </c>
      <c r="AC82" s="91">
        <v>95</v>
      </c>
      <c r="AD82" s="77">
        <v>8.3807870370370366E-2</v>
      </c>
      <c r="AE82" s="104">
        <v>95</v>
      </c>
      <c r="AF82" s="274">
        <v>1.0752314814814814E-2</v>
      </c>
    </row>
    <row r="83" spans="1:33" s="61" customFormat="1" ht="14.95" customHeight="1" x14ac:dyDescent="0.25">
      <c r="A83" s="309" t="s">
        <v>87</v>
      </c>
      <c r="B83" s="310" t="s">
        <v>6</v>
      </c>
      <c r="C83" s="311">
        <v>6</v>
      </c>
      <c r="D83" s="300">
        <f t="shared" si="16"/>
        <v>589</v>
      </c>
      <c r="E83" s="100">
        <f t="shared" si="17"/>
        <v>0.26572916666666668</v>
      </c>
      <c r="F83" s="298">
        <f t="shared" si="12"/>
        <v>4</v>
      </c>
      <c r="G83" s="301">
        <f t="shared" si="13"/>
        <v>2</v>
      </c>
      <c r="H83" s="76">
        <v>94</v>
      </c>
      <c r="I83" s="77">
        <v>1.8819444444444448E-2</v>
      </c>
      <c r="J83" s="29"/>
      <c r="K83" s="34"/>
      <c r="L83" s="104">
        <v>100</v>
      </c>
      <c r="M83" s="77">
        <v>3.2754629629629627E-2</v>
      </c>
      <c r="N83" s="29"/>
      <c r="O83" s="34"/>
      <c r="P83" s="31"/>
      <c r="Q83" s="34"/>
      <c r="R83" s="31"/>
      <c r="S83" s="34"/>
      <c r="T83" s="104">
        <v>97</v>
      </c>
      <c r="U83" s="91">
        <v>8</v>
      </c>
      <c r="V83" s="100">
        <v>9.9780092592592587E-2</v>
      </c>
      <c r="W83" s="31"/>
      <c r="X83" s="34"/>
      <c r="Y83" s="104">
        <v>98</v>
      </c>
      <c r="Z83" s="77">
        <v>6.3009259259259265E-2</v>
      </c>
      <c r="AA83" s="31"/>
      <c r="AB83" s="34"/>
      <c r="AC83" s="91">
        <v>100</v>
      </c>
      <c r="AD83" s="77">
        <v>4.6770833333333338E-2</v>
      </c>
      <c r="AE83" s="104">
        <v>100</v>
      </c>
      <c r="AF83" s="274">
        <v>4.5949074074074078E-3</v>
      </c>
    </row>
    <row r="84" spans="1:33" s="61" customFormat="1" ht="14.95" customHeight="1" x14ac:dyDescent="0.25">
      <c r="A84" s="86" t="s">
        <v>103</v>
      </c>
      <c r="B84" s="87" t="s">
        <v>6</v>
      </c>
      <c r="C84" s="88">
        <v>7</v>
      </c>
      <c r="D84" s="47">
        <f t="shared" si="16"/>
        <v>486</v>
      </c>
      <c r="E84" s="30">
        <f t="shared" si="17"/>
        <v>0.1706597222222222</v>
      </c>
      <c r="F84" s="71">
        <f t="shared" si="12"/>
        <v>5</v>
      </c>
      <c r="G84" s="60">
        <f t="shared" si="13"/>
        <v>0</v>
      </c>
      <c r="H84" s="76">
        <v>99</v>
      </c>
      <c r="I84" s="77">
        <v>1.7766203703703704E-2</v>
      </c>
      <c r="J84" s="29"/>
      <c r="K84" s="34"/>
      <c r="L84" s="104">
        <v>98</v>
      </c>
      <c r="M84" s="77">
        <v>3.3194444444444443E-2</v>
      </c>
      <c r="N84" s="29"/>
      <c r="O84" s="34"/>
      <c r="P84" s="104">
        <v>98</v>
      </c>
      <c r="Q84" s="77">
        <v>1.6064814814814813E-2</v>
      </c>
      <c r="R84" s="104">
        <v>96</v>
      </c>
      <c r="S84" s="77">
        <v>5.5208333333333331E-2</v>
      </c>
      <c r="T84" s="104">
        <v>95</v>
      </c>
      <c r="U84" s="91">
        <v>4</v>
      </c>
      <c r="V84" s="100">
        <v>4.8425925925925928E-2</v>
      </c>
      <c r="W84" s="31"/>
      <c r="X84" s="34"/>
      <c r="Y84" s="31"/>
      <c r="Z84" s="34"/>
      <c r="AA84" s="31"/>
      <c r="AB84" s="34"/>
      <c r="AC84" s="91"/>
      <c r="AD84" s="77"/>
      <c r="AE84" s="104"/>
      <c r="AF84" s="274"/>
    </row>
    <row r="85" spans="1:33" s="61" customFormat="1" ht="14.95" customHeight="1" x14ac:dyDescent="0.25">
      <c r="A85" s="86" t="s">
        <v>55</v>
      </c>
      <c r="B85" s="87" t="s">
        <v>6</v>
      </c>
      <c r="C85" s="88">
        <v>8</v>
      </c>
      <c r="D85" s="47">
        <f t="shared" si="16"/>
        <v>294</v>
      </c>
      <c r="E85" s="30">
        <f t="shared" si="17"/>
        <v>6.637731481481482E-2</v>
      </c>
      <c r="F85" s="71">
        <f t="shared" si="12"/>
        <v>3</v>
      </c>
      <c r="G85" s="60">
        <f t="shared" si="13"/>
        <v>0</v>
      </c>
      <c r="H85" s="76">
        <v>96</v>
      </c>
      <c r="I85" s="77">
        <v>1.8310185185185186E-2</v>
      </c>
      <c r="J85" s="29"/>
      <c r="K85" s="34"/>
      <c r="L85" s="104">
        <v>99</v>
      </c>
      <c r="M85" s="77">
        <v>3.2858796296296296E-2</v>
      </c>
      <c r="N85" s="29"/>
      <c r="O85" s="34"/>
      <c r="P85" s="104">
        <v>99</v>
      </c>
      <c r="Q85" s="77">
        <v>1.5208333333333332E-2</v>
      </c>
      <c r="R85" s="31"/>
      <c r="S85" s="34"/>
      <c r="T85" s="31"/>
      <c r="U85" s="29"/>
      <c r="V85" s="30"/>
      <c r="W85" s="31"/>
      <c r="X85" s="34"/>
      <c r="Y85" s="31"/>
      <c r="Z85" s="34"/>
      <c r="AA85" s="31"/>
      <c r="AB85" s="34"/>
      <c r="AC85" s="91"/>
      <c r="AD85" s="77"/>
      <c r="AE85" s="104"/>
      <c r="AF85" s="274"/>
    </row>
    <row r="86" spans="1:33" s="61" customFormat="1" ht="14.95" customHeight="1" x14ac:dyDescent="0.25">
      <c r="A86" s="86" t="s">
        <v>40</v>
      </c>
      <c r="B86" s="87" t="s">
        <v>6</v>
      </c>
      <c r="C86" s="88">
        <v>9</v>
      </c>
      <c r="D86" s="47">
        <f t="shared" si="16"/>
        <v>97</v>
      </c>
      <c r="E86" s="30">
        <f t="shared" si="17"/>
        <v>1.8101851851851852E-2</v>
      </c>
      <c r="F86" s="71">
        <f t="shared" si="12"/>
        <v>1</v>
      </c>
      <c r="G86" s="60">
        <f t="shared" si="13"/>
        <v>0</v>
      </c>
      <c r="H86" s="76">
        <v>97</v>
      </c>
      <c r="I86" s="77">
        <v>1.8101851851851852E-2</v>
      </c>
      <c r="J86" s="29"/>
      <c r="K86" s="34"/>
      <c r="L86" s="31"/>
      <c r="M86" s="34"/>
      <c r="N86" s="29"/>
      <c r="O86" s="34"/>
      <c r="P86" s="31"/>
      <c r="Q86" s="34"/>
      <c r="R86" s="31"/>
      <c r="S86" s="34"/>
      <c r="T86" s="31"/>
      <c r="U86" s="29"/>
      <c r="V86" s="30"/>
      <c r="W86" s="31"/>
      <c r="X86" s="34"/>
      <c r="Y86" s="31"/>
      <c r="Z86" s="34"/>
      <c r="AA86" s="31"/>
      <c r="AB86" s="34"/>
      <c r="AC86" s="91"/>
      <c r="AD86" s="77"/>
      <c r="AE86" s="104"/>
      <c r="AF86" s="274"/>
    </row>
    <row r="87" spans="1:33" s="61" customFormat="1" ht="14.95" customHeight="1" thickBot="1" x14ac:dyDescent="0.3">
      <c r="A87" s="140" t="s">
        <v>54</v>
      </c>
      <c r="B87" s="141" t="s">
        <v>6</v>
      </c>
      <c r="C87" s="142">
        <v>10</v>
      </c>
      <c r="D87" s="186">
        <f t="shared" si="16"/>
        <v>96</v>
      </c>
      <c r="E87" s="187">
        <f t="shared" si="17"/>
        <v>1.8310185185185186E-2</v>
      </c>
      <c r="F87" s="145">
        <f t="shared" si="12"/>
        <v>1</v>
      </c>
      <c r="G87" s="188">
        <f t="shared" si="13"/>
        <v>0</v>
      </c>
      <c r="H87" s="147">
        <v>96</v>
      </c>
      <c r="I87" s="148">
        <v>1.8310185185185186E-2</v>
      </c>
      <c r="J87" s="171"/>
      <c r="K87" s="170"/>
      <c r="L87" s="142"/>
      <c r="M87" s="170"/>
      <c r="N87" s="171"/>
      <c r="O87" s="170"/>
      <c r="P87" s="142"/>
      <c r="Q87" s="170"/>
      <c r="R87" s="142"/>
      <c r="S87" s="170"/>
      <c r="T87" s="142"/>
      <c r="U87" s="171"/>
      <c r="V87" s="187"/>
      <c r="W87" s="142"/>
      <c r="X87" s="170"/>
      <c r="Y87" s="142"/>
      <c r="Z87" s="170"/>
      <c r="AA87" s="142"/>
      <c r="AB87" s="170"/>
      <c r="AC87" s="281"/>
      <c r="AD87" s="148"/>
      <c r="AE87" s="282"/>
      <c r="AF87" s="283"/>
    </row>
    <row r="88" spans="1:33" s="61" customFormat="1" ht="14.95" customHeight="1" thickTop="1" x14ac:dyDescent="0.25">
      <c r="A88" s="212" t="s">
        <v>52</v>
      </c>
      <c r="B88" s="213" t="s">
        <v>7</v>
      </c>
      <c r="C88" s="214">
        <v>1</v>
      </c>
      <c r="D88" s="308">
        <f>SUM(H88,J88,L88,N88,P88,R88,T88,W88,AA88,AC88,AE88)</f>
        <v>700</v>
      </c>
      <c r="E88" s="215">
        <f>SUM(I88+K88+M88+O88+Q88+S88+V88+X88+AB88+AD88+AF88)</f>
        <v>0.22480324074074073</v>
      </c>
      <c r="F88" s="293">
        <f t="shared" si="12"/>
        <v>7</v>
      </c>
      <c r="G88" s="236">
        <f t="shared" si="13"/>
        <v>1</v>
      </c>
      <c r="H88" s="157">
        <v>100</v>
      </c>
      <c r="I88" s="158">
        <v>2.028935185185185E-2</v>
      </c>
      <c r="J88" s="192"/>
      <c r="K88" s="167"/>
      <c r="L88" s="194">
        <v>100</v>
      </c>
      <c r="M88" s="158">
        <v>3.7962962962962962E-2</v>
      </c>
      <c r="N88" s="192"/>
      <c r="O88" s="167"/>
      <c r="P88" s="194">
        <v>100</v>
      </c>
      <c r="Q88" s="158">
        <v>2.2928240740740739E-2</v>
      </c>
      <c r="R88" s="194">
        <v>100</v>
      </c>
      <c r="S88" s="158">
        <v>5.4490740740740735E-2</v>
      </c>
      <c r="T88" s="194">
        <v>100</v>
      </c>
      <c r="U88" s="193">
        <v>1</v>
      </c>
      <c r="V88" s="196">
        <v>3.2673611111111105E-2</v>
      </c>
      <c r="W88" s="154"/>
      <c r="X88" s="167"/>
      <c r="Y88" s="154">
        <v>100</v>
      </c>
      <c r="Z88" s="167">
        <v>9.1435185185185189E-2</v>
      </c>
      <c r="AA88" s="194">
        <v>100</v>
      </c>
      <c r="AB88" s="158">
        <v>5.0868055555555548E-2</v>
      </c>
      <c r="AC88" s="193"/>
      <c r="AD88" s="158"/>
      <c r="AE88" s="194">
        <v>100</v>
      </c>
      <c r="AF88" s="286">
        <v>5.5902777777777782E-3</v>
      </c>
    </row>
    <row r="89" spans="1:33" s="61" customFormat="1" ht="14.95" customHeight="1" thickBot="1" x14ac:dyDescent="0.3">
      <c r="A89" s="140" t="s">
        <v>98</v>
      </c>
      <c r="B89" s="141" t="s">
        <v>7</v>
      </c>
      <c r="C89" s="142">
        <v>2</v>
      </c>
      <c r="D89" s="186">
        <f>SUM(H89,J89,L89,N89,P89,R89,T89,W89,Y89,AA89,AC89,AE89)</f>
        <v>198</v>
      </c>
      <c r="E89" s="187">
        <f>SUM(I89+K89+M89+O89+Q89+S89+V89+X89+Z89+AB89+AD89+AF89)</f>
        <v>2.6655092592592591E-2</v>
      </c>
      <c r="F89" s="145">
        <f t="shared" si="12"/>
        <v>1</v>
      </c>
      <c r="G89" s="188">
        <f t="shared" si="13"/>
        <v>1</v>
      </c>
      <c r="H89" s="147">
        <v>99</v>
      </c>
      <c r="I89" s="148">
        <v>2.0856481481481479E-2</v>
      </c>
      <c r="J89" s="171"/>
      <c r="K89" s="170"/>
      <c r="L89" s="142"/>
      <c r="M89" s="170"/>
      <c r="N89" s="171"/>
      <c r="O89" s="170"/>
      <c r="P89" s="142"/>
      <c r="Q89" s="170"/>
      <c r="R89" s="142"/>
      <c r="S89" s="170"/>
      <c r="T89" s="142"/>
      <c r="U89" s="171"/>
      <c r="V89" s="187"/>
      <c r="W89" s="142"/>
      <c r="X89" s="170"/>
      <c r="Y89" s="142"/>
      <c r="Z89" s="170"/>
      <c r="AA89" s="142"/>
      <c r="AB89" s="170"/>
      <c r="AC89" s="281"/>
      <c r="AD89" s="148"/>
      <c r="AE89" s="282">
        <v>99</v>
      </c>
      <c r="AF89" s="283">
        <v>5.7986111111111112E-3</v>
      </c>
    </row>
    <row r="90" spans="1:33" s="61" customFormat="1" ht="14.95" customHeight="1" thickTop="1" thickBot="1" x14ac:dyDescent="0.3">
      <c r="A90" s="152" t="s">
        <v>63</v>
      </c>
      <c r="B90" s="153" t="s">
        <v>22</v>
      </c>
      <c r="C90" s="154">
        <v>1</v>
      </c>
      <c r="D90" s="189">
        <f>SUM(H90,J90,L90,N90,P90,R90,T90,W90,Y90,AA90,AC90,AE90)</f>
        <v>200</v>
      </c>
      <c r="E90" s="190">
        <f>SUM(I90+K90+M90+O90+Q90+S90+V90+X90+Z90+AB90+AD90+AF90)</f>
        <v>5.8368055555555548E-2</v>
      </c>
      <c r="F90" s="156">
        <f t="shared" si="12"/>
        <v>2</v>
      </c>
      <c r="G90" s="191">
        <f t="shared" si="13"/>
        <v>0</v>
      </c>
      <c r="H90" s="157">
        <v>100</v>
      </c>
      <c r="I90" s="158">
        <v>3.7824074074074072E-2</v>
      </c>
      <c r="J90" s="192"/>
      <c r="K90" s="167"/>
      <c r="L90" s="154"/>
      <c r="M90" s="167"/>
      <c r="N90" s="192"/>
      <c r="O90" s="167"/>
      <c r="P90" s="154"/>
      <c r="Q90" s="167"/>
      <c r="R90" s="154"/>
      <c r="S90" s="167"/>
      <c r="T90" s="194">
        <v>100</v>
      </c>
      <c r="U90" s="193">
        <v>1</v>
      </c>
      <c r="V90" s="196">
        <v>2.0543981481481479E-2</v>
      </c>
      <c r="W90" s="154"/>
      <c r="X90" s="167"/>
      <c r="Y90" s="154"/>
      <c r="Z90" s="167"/>
      <c r="AA90" s="154"/>
      <c r="AB90" s="167"/>
      <c r="AC90" s="193"/>
      <c r="AD90" s="158"/>
      <c r="AE90" s="194"/>
      <c r="AF90" s="286"/>
    </row>
    <row r="91" spans="1:33" ht="14.95" customHeight="1" x14ac:dyDescent="0.25">
      <c r="D91" s="2"/>
      <c r="E91" s="2"/>
      <c r="H91" s="80"/>
      <c r="I91" s="81">
        <f>SUM(I5:I90)</f>
        <v>1.441550925925926</v>
      </c>
      <c r="J91" s="81"/>
      <c r="K91" s="81">
        <f>SUM(K5:K90)</f>
        <v>26.472326388888892</v>
      </c>
      <c r="L91" s="81"/>
      <c r="M91" s="81">
        <f>SUM(M5:M90)</f>
        <v>1.3851504629629632</v>
      </c>
      <c r="N91" s="81"/>
      <c r="O91" s="81">
        <f>SUM(O5:O90)</f>
        <v>3.8619560185185176</v>
      </c>
      <c r="P91" s="81"/>
      <c r="Q91" s="81">
        <f>SUM(Q5:Q90)</f>
        <v>0.63217592592592609</v>
      </c>
      <c r="R91" s="81"/>
      <c r="S91" s="81">
        <f>SUM(S5:S90)</f>
        <v>1.6863425925925923</v>
      </c>
      <c r="T91" s="81"/>
      <c r="U91" s="82"/>
      <c r="V91" s="81">
        <f>SUM(V5:V90)</f>
        <v>3.7948379629629638</v>
      </c>
      <c r="W91" s="81"/>
      <c r="X91" s="81">
        <f>SUM(X5:X90)</f>
        <v>3.062662037037037</v>
      </c>
      <c r="Y91" s="81"/>
      <c r="Z91" s="81">
        <f>SUM(Z5:Z90)</f>
        <v>2.4465509259259264</v>
      </c>
      <c r="AA91" s="81"/>
      <c r="AB91" s="81">
        <f>SUM(AB5:AB90)</f>
        <v>1.6157291666666667</v>
      </c>
      <c r="AC91" s="81"/>
      <c r="AD91" s="81">
        <f>SUM(AD5:AD90)</f>
        <v>1.7051620370370373</v>
      </c>
      <c r="AE91" s="81"/>
      <c r="AF91" s="83">
        <f>SUM(AF5:AF90)</f>
        <v>0.18120370370370373</v>
      </c>
    </row>
    <row r="92" spans="1:33" ht="14.95" customHeight="1" thickBot="1" x14ac:dyDescent="0.3">
      <c r="B92" s="45"/>
      <c r="C92" t="s">
        <v>154</v>
      </c>
      <c r="D92" s="2"/>
      <c r="E92" s="2"/>
      <c r="H92" s="366" t="s">
        <v>100</v>
      </c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8"/>
    </row>
    <row r="93" spans="1:33" ht="14.95" customHeight="1" x14ac:dyDescent="0.25">
      <c r="B93" s="44"/>
      <c r="C93" t="s">
        <v>131</v>
      </c>
      <c r="D93" s="2"/>
      <c r="E93" s="2"/>
      <c r="H93" s="2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2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3" x14ac:dyDescent="0.25">
      <c r="C94"/>
      <c r="D94"/>
      <c r="E94"/>
      <c r="M94" s="5"/>
    </row>
    <row r="95" spans="1:33" x14ac:dyDescent="0.25">
      <c r="D95"/>
      <c r="E95"/>
      <c r="M95" s="5"/>
    </row>
    <row r="96" spans="1:33" s="1" customFormat="1" x14ac:dyDescent="0.25">
      <c r="A96" s="46"/>
      <c r="C96" s="46"/>
      <c r="D96" s="46"/>
      <c r="E96" s="46"/>
      <c r="AD96" s="2"/>
      <c r="AE96" s="2"/>
      <c r="AF96" s="2"/>
      <c r="AG96"/>
    </row>
    <row r="97" spans="1:33" s="1" customFormat="1" x14ac:dyDescent="0.25">
      <c r="A97"/>
      <c r="B97"/>
      <c r="C97"/>
      <c r="D97"/>
      <c r="E97"/>
      <c r="F97"/>
      <c r="G97"/>
      <c r="AD97" s="2"/>
      <c r="AE97" s="2"/>
      <c r="AF97" s="2"/>
      <c r="AG97"/>
    </row>
    <row r="98" spans="1:33" s="1" customFormat="1" x14ac:dyDescent="0.25">
      <c r="A98"/>
      <c r="B98"/>
      <c r="C98"/>
      <c r="D98"/>
      <c r="E98"/>
      <c r="F98"/>
      <c r="G98"/>
      <c r="AD98" s="2"/>
      <c r="AE98" s="2"/>
      <c r="AF98" s="2"/>
      <c r="AG98"/>
    </row>
  </sheetData>
  <autoFilter ref="A4:AF90" xr:uid="{00000000-0009-0000-0000-000000000000}">
    <sortState xmlns:xlrd2="http://schemas.microsoft.com/office/spreadsheetml/2017/richdata2" ref="A6:AE89">
      <sortCondition ref="B3:B89"/>
    </sortState>
  </autoFilter>
  <sortState xmlns:xlrd2="http://schemas.microsoft.com/office/spreadsheetml/2017/richdata2" ref="A15:AF30">
    <sortCondition ref="B15:B30"/>
    <sortCondition descending="1" ref="D15:D30"/>
    <sortCondition ref="E15:E30"/>
  </sortState>
  <mergeCells count="28">
    <mergeCell ref="AA3:AB3"/>
    <mergeCell ref="AC3:AD3"/>
    <mergeCell ref="AE3:AF3"/>
    <mergeCell ref="H3:I3"/>
    <mergeCell ref="J3:K3"/>
    <mergeCell ref="L3:M3"/>
    <mergeCell ref="N3:O3"/>
    <mergeCell ref="A1:G3"/>
    <mergeCell ref="P3:Q3"/>
    <mergeCell ref="R3:S3"/>
    <mergeCell ref="T3:V3"/>
    <mergeCell ref="W3:X3"/>
    <mergeCell ref="H92:AF92"/>
    <mergeCell ref="H1:AB1"/>
    <mergeCell ref="AC1:AF1"/>
    <mergeCell ref="AE2:AF2"/>
    <mergeCell ref="H2:I2"/>
    <mergeCell ref="J2:K2"/>
    <mergeCell ref="L2:M2"/>
    <mergeCell ref="N2:O2"/>
    <mergeCell ref="P2:Q2"/>
    <mergeCell ref="R2:S2"/>
    <mergeCell ref="T2:V2"/>
    <mergeCell ref="W2:X2"/>
    <mergeCell ref="Y2:Z2"/>
    <mergeCell ref="AA2:AB2"/>
    <mergeCell ref="AC2:AD2"/>
    <mergeCell ref="Y3:Z3"/>
  </mergeCell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6"/>
  <sheetViews>
    <sheetView zoomScaleNormal="100" workbookViewId="0"/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8.875" style="1"/>
    <col min="29" max="29" width="9.875" style="1" customWidth="1"/>
    <col min="30" max="30" width="8.875" style="2"/>
    <col min="31" max="31" width="9.875" style="2" customWidth="1"/>
    <col min="32" max="32" width="8.875" style="2"/>
  </cols>
  <sheetData>
    <row r="1" spans="1:32" s="58" customFormat="1" x14ac:dyDescent="0.25">
      <c r="A1" s="101" t="s">
        <v>112</v>
      </c>
      <c r="B1" s="55"/>
      <c r="C1" s="55"/>
      <c r="D1" s="55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7"/>
      <c r="AE1" s="57"/>
      <c r="AF1" s="57"/>
    </row>
    <row r="2" spans="1:32" s="58" customFormat="1" x14ac:dyDescent="0.25">
      <c r="A2" s="58" t="s">
        <v>27</v>
      </c>
      <c r="B2"/>
      <c r="C2"/>
      <c r="D2"/>
      <c r="E2"/>
      <c r="F2"/>
      <c r="G2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7"/>
      <c r="AE2" s="57"/>
      <c r="AF2" s="57"/>
    </row>
    <row r="3" spans="1:32" s="58" customFormat="1" x14ac:dyDescent="0.25">
      <c r="A3" t="s">
        <v>24</v>
      </c>
      <c r="B3" s="62"/>
      <c r="C3" s="62"/>
      <c r="D3" s="62"/>
      <c r="E3" s="62"/>
      <c r="F3" s="62"/>
      <c r="G3" s="62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7"/>
      <c r="AE3" s="57"/>
      <c r="AF3" s="57"/>
    </row>
    <row r="4" spans="1:32" x14ac:dyDescent="0.25">
      <c r="A4" t="s">
        <v>120</v>
      </c>
      <c r="C4"/>
      <c r="D4"/>
      <c r="E4"/>
      <c r="F4"/>
      <c r="G4"/>
    </row>
    <row r="5" spans="1:32" x14ac:dyDescent="0.25">
      <c r="A5" t="s">
        <v>121</v>
      </c>
      <c r="C5"/>
      <c r="D5"/>
      <c r="E5"/>
      <c r="F5"/>
      <c r="G5"/>
    </row>
    <row r="6" spans="1:32" x14ac:dyDescent="0.25">
      <c r="A6" t="s">
        <v>148</v>
      </c>
    </row>
  </sheetData>
  <sortState xmlns:xlrd2="http://schemas.microsoft.com/office/spreadsheetml/2017/richdata2" ref="A4:AF78">
    <sortCondition ref="B4:B78"/>
    <sortCondition ref="D4:D78"/>
    <sortCondition descending="1" ref="F4:F78"/>
    <sortCondition ref="A4:A78"/>
  </sortState>
  <phoneticPr fontId="2" type="noConversion"/>
  <pageMargins left="0.7" right="0.7" top="0.75" bottom="0.75" header="0.3" footer="0.3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96"/>
  <sheetViews>
    <sheetView zoomScaleNormal="100" workbookViewId="0">
      <pane xSplit="7" ySplit="3" topLeftCell="T35" activePane="bottomRight" state="frozen"/>
      <selection pane="topRight" activeCell="H1" sqref="H1"/>
      <selection pane="bottomLeft" activeCell="A4" sqref="A4"/>
      <selection pane="bottomRight" activeCell="A40" sqref="A40:A54"/>
    </sheetView>
  </sheetViews>
  <sheetFormatPr defaultRowHeight="14.3" x14ac:dyDescent="0.25"/>
  <cols>
    <col min="1" max="1" width="17" customWidth="1"/>
    <col min="2" max="3" width="13.375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x14ac:dyDescent="0.25">
      <c r="A1" s="377" t="s">
        <v>151</v>
      </c>
      <c r="B1" s="389"/>
      <c r="C1" s="389"/>
      <c r="D1" s="389"/>
      <c r="E1" s="389"/>
      <c r="F1" s="389"/>
      <c r="G1" s="390"/>
      <c r="H1" s="369" t="s">
        <v>25</v>
      </c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 t="s">
        <v>26</v>
      </c>
      <c r="AD1" s="370"/>
      <c r="AE1" s="370"/>
      <c r="AF1" s="371"/>
    </row>
    <row r="2" spans="1:32" ht="45" customHeight="1" x14ac:dyDescent="0.25">
      <c r="A2" s="391"/>
      <c r="B2" s="392"/>
      <c r="C2" s="392"/>
      <c r="D2" s="392"/>
      <c r="E2" s="392"/>
      <c r="F2" s="392"/>
      <c r="G2" s="393"/>
      <c r="H2" s="374" t="s">
        <v>28</v>
      </c>
      <c r="I2" s="372"/>
      <c r="J2" s="372" t="s">
        <v>33</v>
      </c>
      <c r="K2" s="372"/>
      <c r="L2" s="372" t="s">
        <v>29</v>
      </c>
      <c r="M2" s="372"/>
      <c r="N2" s="372" t="s">
        <v>129</v>
      </c>
      <c r="O2" s="372"/>
      <c r="P2" s="372" t="s">
        <v>30</v>
      </c>
      <c r="Q2" s="372"/>
      <c r="R2" s="372" t="s">
        <v>31</v>
      </c>
      <c r="S2" s="372"/>
      <c r="T2" s="372" t="s">
        <v>113</v>
      </c>
      <c r="U2" s="372"/>
      <c r="V2" s="372"/>
      <c r="W2" s="372" t="s">
        <v>34</v>
      </c>
      <c r="X2" s="372"/>
      <c r="Y2" s="372" t="s">
        <v>32</v>
      </c>
      <c r="Z2" s="372"/>
      <c r="AA2" s="372" t="s">
        <v>35</v>
      </c>
      <c r="AB2" s="372"/>
      <c r="AC2" s="372" t="s">
        <v>155</v>
      </c>
      <c r="AD2" s="372"/>
      <c r="AE2" s="372" t="s">
        <v>156</v>
      </c>
      <c r="AF2" s="373"/>
    </row>
    <row r="3" spans="1:32" ht="14.95" customHeight="1" thickBot="1" x14ac:dyDescent="0.3">
      <c r="A3" s="394"/>
      <c r="B3" s="395"/>
      <c r="C3" s="395"/>
      <c r="D3" s="395"/>
      <c r="E3" s="395"/>
      <c r="F3" s="395"/>
      <c r="G3" s="396"/>
      <c r="H3" s="388" t="s">
        <v>165</v>
      </c>
      <c r="I3" s="376"/>
      <c r="J3" s="375" t="s">
        <v>166</v>
      </c>
      <c r="K3" s="376"/>
      <c r="L3" s="375" t="s">
        <v>167</v>
      </c>
      <c r="M3" s="376"/>
      <c r="N3" s="375" t="s">
        <v>168</v>
      </c>
      <c r="O3" s="376"/>
      <c r="P3" s="375" t="s">
        <v>157</v>
      </c>
      <c r="Q3" s="376"/>
      <c r="R3" s="375" t="s">
        <v>158</v>
      </c>
      <c r="S3" s="376"/>
      <c r="T3" s="375" t="s">
        <v>159</v>
      </c>
      <c r="U3" s="386"/>
      <c r="V3" s="376"/>
      <c r="W3" s="375" t="s">
        <v>160</v>
      </c>
      <c r="X3" s="376"/>
      <c r="Y3" s="375" t="s">
        <v>161</v>
      </c>
      <c r="Z3" s="376"/>
      <c r="AA3" s="375" t="s">
        <v>162</v>
      </c>
      <c r="AB3" s="376"/>
      <c r="AC3" s="375" t="s">
        <v>163</v>
      </c>
      <c r="AD3" s="376"/>
      <c r="AE3" s="375" t="s">
        <v>164</v>
      </c>
      <c r="AF3" s="387"/>
    </row>
    <row r="4" spans="1:32" ht="35.5" customHeight="1" thickBot="1" x14ac:dyDescent="0.3">
      <c r="A4" s="3" t="s">
        <v>1</v>
      </c>
      <c r="B4" s="43" t="s">
        <v>3</v>
      </c>
      <c r="C4" s="41" t="s">
        <v>144</v>
      </c>
      <c r="D4" s="41" t="s">
        <v>142</v>
      </c>
      <c r="E4" s="41" t="s">
        <v>143</v>
      </c>
      <c r="F4" s="50" t="s">
        <v>138</v>
      </c>
      <c r="G4" s="42" t="s">
        <v>139</v>
      </c>
      <c r="H4" s="52" t="s">
        <v>12</v>
      </c>
      <c r="I4" s="41" t="s">
        <v>13</v>
      </c>
      <c r="J4" s="41" t="s">
        <v>12</v>
      </c>
      <c r="K4" s="41" t="s">
        <v>13</v>
      </c>
      <c r="L4" s="41" t="s">
        <v>12</v>
      </c>
      <c r="M4" s="41" t="s">
        <v>13</v>
      </c>
      <c r="N4" s="41" t="s">
        <v>12</v>
      </c>
      <c r="O4" s="41" t="s">
        <v>13</v>
      </c>
      <c r="P4" s="41" t="s">
        <v>12</v>
      </c>
      <c r="Q4" s="41" t="s">
        <v>13</v>
      </c>
      <c r="R4" s="41" t="s">
        <v>12</v>
      </c>
      <c r="S4" s="41" t="s">
        <v>13</v>
      </c>
      <c r="T4" s="41" t="s">
        <v>12</v>
      </c>
      <c r="U4" s="41" t="s">
        <v>137</v>
      </c>
      <c r="V4" s="41" t="s">
        <v>13</v>
      </c>
      <c r="W4" s="41" t="s">
        <v>12</v>
      </c>
      <c r="X4" s="41" t="s">
        <v>13</v>
      </c>
      <c r="Y4" s="41" t="s">
        <v>12</v>
      </c>
      <c r="Z4" s="41" t="s">
        <v>13</v>
      </c>
      <c r="AA4" s="41" t="s">
        <v>12</v>
      </c>
      <c r="AB4" s="41" t="s">
        <v>13</v>
      </c>
      <c r="AC4" s="41" t="s">
        <v>12</v>
      </c>
      <c r="AD4" s="41" t="s">
        <v>13</v>
      </c>
      <c r="AE4" s="41" t="s">
        <v>12</v>
      </c>
      <c r="AF4" s="42" t="s">
        <v>13</v>
      </c>
    </row>
    <row r="5" spans="1:32" s="58" customFormat="1" ht="14.95" customHeight="1" x14ac:dyDescent="0.25">
      <c r="A5" s="15" t="s">
        <v>73</v>
      </c>
      <c r="B5" s="115" t="s">
        <v>9</v>
      </c>
      <c r="C5" s="129">
        <v>1</v>
      </c>
      <c r="D5" s="320">
        <f>SUM(H5,J5,L5,N5,R5,W5,Y5,AC5,AE5)</f>
        <v>797</v>
      </c>
      <c r="E5" s="321">
        <f>SUM(I5+K5+M5+O5+S5+X5+Z5+AD5+AF5)</f>
        <v>0.36549768518518516</v>
      </c>
      <c r="F5" s="322">
        <f t="shared" ref="F5:F39" si="0">COUNT(H5,J5,L5,N5,P5,R5,T5,W5,Y5,AA5)</f>
        <v>9</v>
      </c>
      <c r="G5" s="323">
        <f t="shared" ref="G5:G39" si="1">COUNT(AC5, AE5)</f>
        <v>2</v>
      </c>
      <c r="H5" s="84">
        <v>99</v>
      </c>
      <c r="I5" s="85">
        <v>1.726851851851852E-2</v>
      </c>
      <c r="J5" s="67"/>
      <c r="K5" s="65"/>
      <c r="L5" s="105">
        <v>100</v>
      </c>
      <c r="M5" s="107">
        <v>3.1203703703703702E-2</v>
      </c>
      <c r="N5" s="92">
        <v>99</v>
      </c>
      <c r="O5" s="107">
        <v>9.5069444444444443E-2</v>
      </c>
      <c r="P5" s="64">
        <v>98</v>
      </c>
      <c r="Q5" s="66">
        <v>1.556712962962963E-2</v>
      </c>
      <c r="R5" s="105">
        <v>100</v>
      </c>
      <c r="S5" s="107">
        <v>3.7905092592592594E-2</v>
      </c>
      <c r="T5" s="67">
        <v>84</v>
      </c>
      <c r="U5" s="67">
        <v>1</v>
      </c>
      <c r="V5" s="65">
        <v>9.5486111111111101E-3</v>
      </c>
      <c r="W5" s="105">
        <v>100</v>
      </c>
      <c r="X5" s="107">
        <v>7.7627314814814816E-2</v>
      </c>
      <c r="Y5" s="105">
        <v>100</v>
      </c>
      <c r="Z5" s="107">
        <v>5.5636574074074074E-2</v>
      </c>
      <c r="AA5" s="64">
        <v>97</v>
      </c>
      <c r="AB5" s="66">
        <v>3.9050925925925926E-2</v>
      </c>
      <c r="AC5" s="92">
        <v>99</v>
      </c>
      <c r="AD5" s="313">
        <v>4.6423611111111117E-2</v>
      </c>
      <c r="AE5" s="105">
        <v>100</v>
      </c>
      <c r="AF5" s="314">
        <v>4.363425925925926E-3</v>
      </c>
    </row>
    <row r="6" spans="1:32" s="58" customFormat="1" ht="14.95" customHeight="1" x14ac:dyDescent="0.25">
      <c r="A6" s="325" t="s">
        <v>85</v>
      </c>
      <c r="B6" s="326" t="s">
        <v>8</v>
      </c>
      <c r="C6" s="168">
        <v>2</v>
      </c>
      <c r="D6" s="297">
        <f>SUM(H6,J6,L6,N6,P6,R6,T6,W6,Y6,AA6,AC6,AE6)</f>
        <v>785</v>
      </c>
      <c r="E6" s="90">
        <f>SUM(I6+K6+M6+O6+Q6+S6+V6+X6+Z6+AB6+AD6+AF6)</f>
        <v>0.49579861111111112</v>
      </c>
      <c r="F6" s="298">
        <f t="shared" si="0"/>
        <v>6</v>
      </c>
      <c r="G6" s="299">
        <f t="shared" si="1"/>
        <v>2</v>
      </c>
      <c r="H6" s="93">
        <v>98</v>
      </c>
      <c r="I6" s="94">
        <v>1.8148148148148146E-2</v>
      </c>
      <c r="J6" s="95">
        <v>100</v>
      </c>
      <c r="K6" s="96">
        <v>0.18255787037037038</v>
      </c>
      <c r="L6" s="106">
        <v>99</v>
      </c>
      <c r="M6" s="108">
        <v>3.1851851851851853E-2</v>
      </c>
      <c r="N6" s="99"/>
      <c r="O6" s="98"/>
      <c r="P6" s="97"/>
      <c r="Q6" s="98"/>
      <c r="R6" s="97"/>
      <c r="S6" s="98"/>
      <c r="T6" s="111"/>
      <c r="U6" s="113"/>
      <c r="V6" s="138"/>
      <c r="W6" s="114">
        <v>95</v>
      </c>
      <c r="X6" s="94">
        <v>9.4976851851851854E-2</v>
      </c>
      <c r="Y6" s="114">
        <v>98</v>
      </c>
      <c r="Z6" s="94">
        <v>7.165509259259259E-2</v>
      </c>
      <c r="AA6" s="106">
        <v>100</v>
      </c>
      <c r="AB6" s="108">
        <v>3.5520833333333328E-2</v>
      </c>
      <c r="AC6" s="95">
        <v>96</v>
      </c>
      <c r="AD6" s="96">
        <v>5.6388888888888884E-2</v>
      </c>
      <c r="AE6" s="106">
        <v>99</v>
      </c>
      <c r="AF6" s="315">
        <v>4.6990740740740743E-3</v>
      </c>
    </row>
    <row r="7" spans="1:32" s="58" customFormat="1" ht="14.95" customHeight="1" x14ac:dyDescent="0.25">
      <c r="A7" s="325" t="s">
        <v>62</v>
      </c>
      <c r="B7" s="326" t="s">
        <v>10</v>
      </c>
      <c r="C7" s="168">
        <v>2</v>
      </c>
      <c r="D7" s="297">
        <f>SUM(J7,N7,P7,T7,W7,Y7,AC7,AE7)</f>
        <v>785</v>
      </c>
      <c r="E7" s="90">
        <f>SUM(K7+O7+Q7+V7+X7+Z7+AD7+AF7)</f>
        <v>0.74811342592592589</v>
      </c>
      <c r="F7" s="298">
        <f t="shared" si="0"/>
        <v>10</v>
      </c>
      <c r="G7" s="299">
        <f t="shared" si="1"/>
        <v>2</v>
      </c>
      <c r="H7" s="133">
        <v>93</v>
      </c>
      <c r="I7" s="112">
        <v>2.0358796296296295E-2</v>
      </c>
      <c r="J7" s="95">
        <v>98</v>
      </c>
      <c r="K7" s="96">
        <v>0.24145833333333333</v>
      </c>
      <c r="L7" s="97">
        <v>95</v>
      </c>
      <c r="M7" s="98">
        <v>3.6493055555555549E-2</v>
      </c>
      <c r="N7" s="95">
        <v>97</v>
      </c>
      <c r="O7" s="108">
        <v>0.10258101851851852</v>
      </c>
      <c r="P7" s="114">
        <v>96</v>
      </c>
      <c r="Q7" s="94">
        <v>1.7280092592592593E-2</v>
      </c>
      <c r="R7" s="111">
        <v>90</v>
      </c>
      <c r="S7" s="112">
        <v>5.1041666666666673E-2</v>
      </c>
      <c r="T7" s="95">
        <v>99</v>
      </c>
      <c r="U7" s="95">
        <v>12</v>
      </c>
      <c r="V7" s="96">
        <v>0.19584490740740743</v>
      </c>
      <c r="W7" s="114">
        <v>99</v>
      </c>
      <c r="X7" s="94">
        <v>8.0555555555555561E-2</v>
      </c>
      <c r="Y7" s="106">
        <v>99</v>
      </c>
      <c r="Z7" s="108">
        <v>6.0578703703703697E-2</v>
      </c>
      <c r="AA7" s="97">
        <v>96</v>
      </c>
      <c r="AB7" s="98">
        <v>3.9629629629629633E-2</v>
      </c>
      <c r="AC7" s="168">
        <v>100</v>
      </c>
      <c r="AD7" s="94">
        <v>4.476851851851852E-2</v>
      </c>
      <c r="AE7" s="114">
        <v>97</v>
      </c>
      <c r="AF7" s="285">
        <v>5.0462962962962961E-3</v>
      </c>
    </row>
    <row r="8" spans="1:32" s="58" customFormat="1" ht="14.95" customHeight="1" x14ac:dyDescent="0.25">
      <c r="A8" s="295" t="s">
        <v>94</v>
      </c>
      <c r="B8" s="296" t="s">
        <v>9</v>
      </c>
      <c r="C8" s="91">
        <v>4</v>
      </c>
      <c r="D8" s="297">
        <f>SUM(H8,L8,N8,P8,R8,AA8,AC8,AE8)</f>
        <v>775</v>
      </c>
      <c r="E8" s="90">
        <f>SUM(I8+M8+O8+Q8+S8+AB8+AD8+AF8)</f>
        <v>0.31034722222222222</v>
      </c>
      <c r="F8" s="298">
        <f t="shared" si="0"/>
        <v>10</v>
      </c>
      <c r="G8" s="299">
        <f t="shared" si="1"/>
        <v>2</v>
      </c>
      <c r="H8" s="76">
        <v>97</v>
      </c>
      <c r="I8" s="77">
        <v>1.8692129629629631E-2</v>
      </c>
      <c r="J8" s="74">
        <v>93</v>
      </c>
      <c r="K8" s="70">
        <v>0.30863425925925925</v>
      </c>
      <c r="L8" s="102">
        <v>98</v>
      </c>
      <c r="M8" s="103">
        <v>3.3981481481481481E-2</v>
      </c>
      <c r="N8" s="89">
        <v>98</v>
      </c>
      <c r="O8" s="103">
        <v>9.5636574074074068E-2</v>
      </c>
      <c r="P8" s="104">
        <v>97</v>
      </c>
      <c r="Q8" s="77">
        <v>1.6400462962962964E-2</v>
      </c>
      <c r="R8" s="104">
        <v>99</v>
      </c>
      <c r="S8" s="103">
        <v>3.9166666666666662E-2</v>
      </c>
      <c r="T8" s="74">
        <v>92</v>
      </c>
      <c r="U8" s="74">
        <v>5</v>
      </c>
      <c r="V8" s="70">
        <v>7.5347222222222218E-2</v>
      </c>
      <c r="W8" s="68">
        <v>91</v>
      </c>
      <c r="X8" s="73">
        <v>0.10716435185185186</v>
      </c>
      <c r="Y8" s="31">
        <v>96</v>
      </c>
      <c r="Z8" s="34">
        <v>7.4930555555555556E-2</v>
      </c>
      <c r="AA8" s="104">
        <v>98</v>
      </c>
      <c r="AB8" s="77">
        <v>3.8715277777777779E-2</v>
      </c>
      <c r="AC8" s="89">
        <v>92</v>
      </c>
      <c r="AD8" s="90">
        <v>6.2442129629629632E-2</v>
      </c>
      <c r="AE8" s="102">
        <v>96</v>
      </c>
      <c r="AF8" s="275">
        <v>5.3125000000000004E-3</v>
      </c>
    </row>
    <row r="9" spans="1:32" s="58" customFormat="1" ht="14.95" customHeight="1" x14ac:dyDescent="0.25">
      <c r="A9" s="295" t="s">
        <v>82</v>
      </c>
      <c r="B9" s="296" t="s">
        <v>9</v>
      </c>
      <c r="C9" s="91">
        <v>5</v>
      </c>
      <c r="D9" s="297">
        <f>SUM(H9,J9,L9,N9,P9,R9,W9,Y9,AA9,AC9,AE9)</f>
        <v>764</v>
      </c>
      <c r="E9" s="90">
        <f>SUM(I9+K9+M9+O9+Q9+S9+X9+Z9+AB9+AD9+AF9)</f>
        <v>0.65017361111111105</v>
      </c>
      <c r="F9" s="298">
        <f t="shared" si="0"/>
        <v>7</v>
      </c>
      <c r="G9" s="299">
        <f t="shared" si="1"/>
        <v>2</v>
      </c>
      <c r="H9" s="76">
        <v>95</v>
      </c>
      <c r="I9" s="77">
        <v>1.9560185185185184E-2</v>
      </c>
      <c r="J9" s="89">
        <v>95</v>
      </c>
      <c r="K9" s="90">
        <v>0.24924768518518517</v>
      </c>
      <c r="L9" s="68"/>
      <c r="M9" s="73"/>
      <c r="N9" s="89">
        <v>96</v>
      </c>
      <c r="O9" s="103">
        <v>0.11186342592592592</v>
      </c>
      <c r="P9" s="68"/>
      <c r="Q9" s="73"/>
      <c r="R9" s="102">
        <v>97</v>
      </c>
      <c r="S9" s="103">
        <v>4.4155092592592593E-2</v>
      </c>
      <c r="T9" s="74">
        <v>87</v>
      </c>
      <c r="U9" s="74">
        <v>2</v>
      </c>
      <c r="V9" s="70">
        <v>2.8645833333333332E-2</v>
      </c>
      <c r="W9" s="102">
        <v>96</v>
      </c>
      <c r="X9" s="103">
        <v>9.0196759259259254E-2</v>
      </c>
      <c r="Y9" s="102">
        <v>97</v>
      </c>
      <c r="Z9" s="103">
        <v>7.4467592592592599E-2</v>
      </c>
      <c r="AA9" s="68"/>
      <c r="AB9" s="73"/>
      <c r="AC9" s="89">
        <v>98</v>
      </c>
      <c r="AD9" s="90">
        <v>5.5092592592592589E-2</v>
      </c>
      <c r="AE9" s="102">
        <v>90</v>
      </c>
      <c r="AF9" s="275">
        <v>5.5902777777777782E-3</v>
      </c>
    </row>
    <row r="10" spans="1:32" s="58" customFormat="1" ht="14.95" customHeight="1" x14ac:dyDescent="0.25">
      <c r="A10" s="295" t="s">
        <v>91</v>
      </c>
      <c r="B10" s="296" t="s">
        <v>9</v>
      </c>
      <c r="C10" s="91">
        <v>6</v>
      </c>
      <c r="D10" s="300">
        <f>SUM(J10,L10,N10,P10,R10,T10,W10,Y10,AA10,AC10,AE10)</f>
        <v>763</v>
      </c>
      <c r="E10" s="100">
        <f>SUM(K10+M10+O10+Q10+S10+V10+X10+Z10+AB10+AD10+AF10)</f>
        <v>0.88047453703703715</v>
      </c>
      <c r="F10" s="298">
        <f t="shared" si="0"/>
        <v>7</v>
      </c>
      <c r="G10" s="301">
        <f t="shared" si="1"/>
        <v>2</v>
      </c>
      <c r="H10" s="53">
        <v>78</v>
      </c>
      <c r="I10" s="34">
        <v>2.5960648148148149E-2</v>
      </c>
      <c r="J10" s="91">
        <v>96</v>
      </c>
      <c r="K10" s="77">
        <v>0.24626157407407409</v>
      </c>
      <c r="L10" s="104">
        <v>94</v>
      </c>
      <c r="M10" s="77">
        <v>3.7025462962962961E-2</v>
      </c>
      <c r="N10" s="91">
        <v>94</v>
      </c>
      <c r="O10" s="77">
        <v>0.12565972222222221</v>
      </c>
      <c r="P10" s="104">
        <v>93</v>
      </c>
      <c r="Q10" s="77">
        <v>1.8715277777777779E-2</v>
      </c>
      <c r="R10" s="104">
        <v>94</v>
      </c>
      <c r="S10" s="103">
        <v>4.5821759259259263E-2</v>
      </c>
      <c r="T10" s="89">
        <v>100</v>
      </c>
      <c r="U10" s="89">
        <v>20</v>
      </c>
      <c r="V10" s="90">
        <v>0.34629629629629632</v>
      </c>
      <c r="W10" s="68"/>
      <c r="X10" s="73"/>
      <c r="Y10" s="68"/>
      <c r="Z10" s="73"/>
      <c r="AA10" s="68"/>
      <c r="AB10" s="73"/>
      <c r="AC10" s="89">
        <v>97</v>
      </c>
      <c r="AD10" s="90">
        <v>5.5266203703703699E-2</v>
      </c>
      <c r="AE10" s="102">
        <v>95</v>
      </c>
      <c r="AF10" s="275">
        <v>5.4282407407407404E-3</v>
      </c>
    </row>
    <row r="11" spans="1:32" s="58" customFormat="1" ht="14.95" customHeight="1" x14ac:dyDescent="0.25">
      <c r="A11" s="295" t="s">
        <v>109</v>
      </c>
      <c r="B11" s="296" t="s">
        <v>10</v>
      </c>
      <c r="C11" s="91">
        <v>7</v>
      </c>
      <c r="D11" s="297">
        <f>SUM(J11,N11,P11,R11,T11,W11,AA11,AC11,AE11)</f>
        <v>762</v>
      </c>
      <c r="E11" s="90">
        <f>SUM(K11+O11+Q11+S11+V11+X11+AB11+AD11+AF11)</f>
        <v>0.60934027777777766</v>
      </c>
      <c r="F11" s="298">
        <f t="shared" si="0"/>
        <v>9</v>
      </c>
      <c r="G11" s="299">
        <f t="shared" si="1"/>
        <v>2</v>
      </c>
      <c r="H11" s="53">
        <v>82</v>
      </c>
      <c r="I11" s="34">
        <v>2.3877314814814813E-2</v>
      </c>
      <c r="J11" s="89">
        <v>97</v>
      </c>
      <c r="K11" s="90">
        <v>0.24386574074074074</v>
      </c>
      <c r="L11" s="68">
        <v>90</v>
      </c>
      <c r="M11" s="73">
        <v>3.7986111111111116E-2</v>
      </c>
      <c r="N11" s="89">
        <v>95</v>
      </c>
      <c r="O11" s="103">
        <v>0.11344907407407408</v>
      </c>
      <c r="P11" s="104">
        <v>95</v>
      </c>
      <c r="Q11" s="77">
        <v>1.7951388888888888E-2</v>
      </c>
      <c r="R11" s="104">
        <v>96</v>
      </c>
      <c r="S11" s="77">
        <v>4.5567129629629631E-2</v>
      </c>
      <c r="T11" s="89">
        <v>96</v>
      </c>
      <c r="U11" s="89">
        <v>6</v>
      </c>
      <c r="V11" s="90">
        <v>7.694444444444444E-2</v>
      </c>
      <c r="W11" s="68"/>
      <c r="X11" s="73"/>
      <c r="Y11" s="68">
        <v>94</v>
      </c>
      <c r="Z11" s="73">
        <v>7.5613425925925917E-2</v>
      </c>
      <c r="AA11" s="102">
        <v>94</v>
      </c>
      <c r="AB11" s="103">
        <v>4.7523148148148148E-2</v>
      </c>
      <c r="AC11" s="89">
        <v>95</v>
      </c>
      <c r="AD11" s="90">
        <v>5.8564814814814813E-2</v>
      </c>
      <c r="AE11" s="102">
        <v>94</v>
      </c>
      <c r="AF11" s="275">
        <v>5.4745370370370373E-3</v>
      </c>
    </row>
    <row r="12" spans="1:32" s="58" customFormat="1" ht="14.95" customHeight="1" x14ac:dyDescent="0.25">
      <c r="A12" s="295" t="s">
        <v>71</v>
      </c>
      <c r="B12" s="296" t="s">
        <v>9</v>
      </c>
      <c r="C12" s="91">
        <v>8</v>
      </c>
      <c r="D12" s="297">
        <f>SUM(H12,J12,L12,R12,T12,AA12,AC12,AE12)</f>
        <v>737</v>
      </c>
      <c r="E12" s="90">
        <f>SUM(I12+K12+M12+S12+V12+AB12+AD12+AF12)</f>
        <v>0.62466435185185176</v>
      </c>
      <c r="F12" s="298">
        <f t="shared" si="0"/>
        <v>10</v>
      </c>
      <c r="G12" s="299">
        <f t="shared" si="1"/>
        <v>2</v>
      </c>
      <c r="H12" s="76">
        <v>92</v>
      </c>
      <c r="I12" s="77">
        <v>2.0393518518518519E-2</v>
      </c>
      <c r="J12" s="89">
        <v>94</v>
      </c>
      <c r="K12" s="90">
        <v>0.30746527777777777</v>
      </c>
      <c r="L12" s="102">
        <v>96</v>
      </c>
      <c r="M12" s="103">
        <v>3.6319444444444439E-2</v>
      </c>
      <c r="N12" s="74">
        <v>89</v>
      </c>
      <c r="O12" s="73">
        <v>0.13890046296296296</v>
      </c>
      <c r="P12" s="68">
        <v>88</v>
      </c>
      <c r="Q12" s="73">
        <v>2.1250000000000002E-2</v>
      </c>
      <c r="R12" s="102">
        <v>92</v>
      </c>
      <c r="S12" s="103">
        <v>4.9131944444444443E-2</v>
      </c>
      <c r="T12" s="104">
        <v>95</v>
      </c>
      <c r="U12" s="91">
        <v>6</v>
      </c>
      <c r="V12" s="100">
        <v>8.0972222222222223E-2</v>
      </c>
      <c r="W12" s="68">
        <v>88</v>
      </c>
      <c r="X12" s="73">
        <v>0.12812500000000002</v>
      </c>
      <c r="Y12" s="68">
        <v>86</v>
      </c>
      <c r="Z12" s="73">
        <v>9.0173611111111107E-2</v>
      </c>
      <c r="AA12" s="102">
        <v>89</v>
      </c>
      <c r="AB12" s="103">
        <v>6.1296296296296293E-2</v>
      </c>
      <c r="AC12" s="89">
        <v>91</v>
      </c>
      <c r="AD12" s="90">
        <v>6.3449074074074074E-2</v>
      </c>
      <c r="AE12" s="102">
        <v>88</v>
      </c>
      <c r="AF12" s="275">
        <v>5.6365740740740742E-3</v>
      </c>
    </row>
    <row r="13" spans="1:32" s="58" customFormat="1" ht="14.95" customHeight="1" x14ac:dyDescent="0.25">
      <c r="A13" s="295" t="s">
        <v>50</v>
      </c>
      <c r="B13" s="296" t="s">
        <v>10</v>
      </c>
      <c r="C13" s="91">
        <v>8</v>
      </c>
      <c r="D13" s="297">
        <f>SUM(H13,J13,P13,T13,Y13,AA13,AC13,AE13)</f>
        <v>737</v>
      </c>
      <c r="E13" s="90">
        <f>SUM(I13+K13+Q13+V13+Z13+AB13+AD13+AF13)</f>
        <v>0.6912962962962963</v>
      </c>
      <c r="F13" s="298">
        <f t="shared" si="0"/>
        <v>10</v>
      </c>
      <c r="G13" s="299">
        <f t="shared" si="1"/>
        <v>2</v>
      </c>
      <c r="H13" s="76">
        <v>88</v>
      </c>
      <c r="I13" s="77">
        <v>2.1770833333333336E-2</v>
      </c>
      <c r="J13" s="89">
        <v>93</v>
      </c>
      <c r="K13" s="90">
        <v>0.30863425925925925</v>
      </c>
      <c r="L13" s="68">
        <v>88</v>
      </c>
      <c r="M13" s="73">
        <v>3.8981481481481485E-2</v>
      </c>
      <c r="N13" s="74">
        <v>87</v>
      </c>
      <c r="O13" s="75">
        <v>0.1408449074074074</v>
      </c>
      <c r="P13" s="104">
        <v>90</v>
      </c>
      <c r="Q13" s="77">
        <v>1.9166666666666669E-2</v>
      </c>
      <c r="R13" s="31">
        <v>87</v>
      </c>
      <c r="S13" s="34">
        <v>5.3425925925925925E-2</v>
      </c>
      <c r="T13" s="89">
        <v>97</v>
      </c>
      <c r="U13" s="89">
        <v>8</v>
      </c>
      <c r="V13" s="90">
        <v>0.14548611111111112</v>
      </c>
      <c r="W13" s="68">
        <v>88</v>
      </c>
      <c r="X13" s="73">
        <v>0.12812500000000002</v>
      </c>
      <c r="Y13" s="102">
        <v>93</v>
      </c>
      <c r="Z13" s="103">
        <v>7.5740740740740733E-2</v>
      </c>
      <c r="AA13" s="102">
        <v>92</v>
      </c>
      <c r="AB13" s="103">
        <v>5.1562500000000004E-2</v>
      </c>
      <c r="AC13" s="89">
        <v>91</v>
      </c>
      <c r="AD13" s="90">
        <v>6.3449074074074074E-2</v>
      </c>
      <c r="AE13" s="102">
        <v>93</v>
      </c>
      <c r="AF13" s="275">
        <v>5.4861111111111117E-3</v>
      </c>
    </row>
    <row r="14" spans="1:32" s="58" customFormat="1" ht="14.95" customHeight="1" x14ac:dyDescent="0.25">
      <c r="A14" s="295" t="s">
        <v>97</v>
      </c>
      <c r="B14" s="296" t="s">
        <v>8</v>
      </c>
      <c r="C14" s="91">
        <v>10</v>
      </c>
      <c r="D14" s="297">
        <f>SUM(J14,L14,N14,P14,R14,T14,Y14,AC14,AE14)</f>
        <v>724</v>
      </c>
      <c r="E14" s="90">
        <f>SUM(K14+M14+O14+Q14+S14+V14+Z14+AD14+AF14)</f>
        <v>20.457071759259257</v>
      </c>
      <c r="F14" s="298">
        <f t="shared" si="0"/>
        <v>9</v>
      </c>
      <c r="G14" s="299">
        <f t="shared" si="1"/>
        <v>2</v>
      </c>
      <c r="H14" s="53">
        <v>85</v>
      </c>
      <c r="I14" s="34">
        <v>2.238425925925926E-2</v>
      </c>
      <c r="J14" s="89">
        <v>89</v>
      </c>
      <c r="K14" s="90">
        <v>20</v>
      </c>
      <c r="L14" s="102">
        <v>91</v>
      </c>
      <c r="M14" s="103">
        <v>3.7870370370370367E-2</v>
      </c>
      <c r="N14" s="89">
        <v>88</v>
      </c>
      <c r="O14" s="103">
        <v>0.13901620370370371</v>
      </c>
      <c r="P14" s="68"/>
      <c r="Q14" s="73"/>
      <c r="R14" s="102">
        <v>91</v>
      </c>
      <c r="S14" s="103">
        <v>5.0914351851851856E-2</v>
      </c>
      <c r="T14" s="89">
        <v>91</v>
      </c>
      <c r="U14" s="89">
        <v>4</v>
      </c>
      <c r="V14" s="90">
        <v>5.8333333333333327E-2</v>
      </c>
      <c r="W14" s="68">
        <v>85</v>
      </c>
      <c r="X14" s="73">
        <v>0.13141203703703705</v>
      </c>
      <c r="Y14" s="102">
        <v>91</v>
      </c>
      <c r="Z14" s="103">
        <v>7.768518518518519E-2</v>
      </c>
      <c r="AA14" s="68">
        <v>84</v>
      </c>
      <c r="AB14" s="73">
        <v>8.2442129629629629E-2</v>
      </c>
      <c r="AC14" s="89">
        <v>85</v>
      </c>
      <c r="AD14" s="90">
        <v>8.8252314814814811E-2</v>
      </c>
      <c r="AE14" s="102">
        <v>98</v>
      </c>
      <c r="AF14" s="275">
        <v>5.0000000000000001E-3</v>
      </c>
    </row>
    <row r="15" spans="1:32" s="58" customFormat="1" ht="14.95" customHeight="1" x14ac:dyDescent="0.25">
      <c r="A15" s="295" t="s">
        <v>123</v>
      </c>
      <c r="B15" s="296" t="s">
        <v>21</v>
      </c>
      <c r="C15" s="91">
        <v>11</v>
      </c>
      <c r="D15" s="300">
        <f>SUM(H15,J15,N15,P15,R15,T15,W15,AA15,AC15,AE15)</f>
        <v>718</v>
      </c>
      <c r="E15" s="100">
        <f>SUM(I15+K15+O15+Q15+S15+V15+X15+AB15+AD15+AF15)</f>
        <v>0.46709490740740744</v>
      </c>
      <c r="F15" s="298">
        <f t="shared" si="0"/>
        <v>8</v>
      </c>
      <c r="G15" s="301">
        <f t="shared" si="1"/>
        <v>2</v>
      </c>
      <c r="H15" s="53"/>
      <c r="I15" s="34"/>
      <c r="J15" s="29"/>
      <c r="K15" s="34"/>
      <c r="L15" s="31">
        <v>84</v>
      </c>
      <c r="M15" s="34">
        <v>4.6759259259259257E-2</v>
      </c>
      <c r="N15" s="91">
        <v>93</v>
      </c>
      <c r="O15" s="77">
        <v>0.1315162037037037</v>
      </c>
      <c r="P15" s="102">
        <v>92</v>
      </c>
      <c r="Q15" s="103">
        <v>1.8877314814814816E-2</v>
      </c>
      <c r="R15" s="102">
        <v>90</v>
      </c>
      <c r="S15" s="103">
        <v>5.1041666666666673E-2</v>
      </c>
      <c r="T15" s="89">
        <v>88</v>
      </c>
      <c r="U15" s="89">
        <v>2</v>
      </c>
      <c r="V15" s="90">
        <v>2.7627314814814813E-2</v>
      </c>
      <c r="W15" s="102">
        <v>89</v>
      </c>
      <c r="X15" s="103">
        <v>0.1106712962962963</v>
      </c>
      <c r="Y15" s="68">
        <v>83</v>
      </c>
      <c r="Z15" s="73">
        <v>0.12682870370370372</v>
      </c>
      <c r="AA15" s="102">
        <v>93</v>
      </c>
      <c r="AB15" s="103">
        <v>5.063657407407407E-2</v>
      </c>
      <c r="AC15" s="89">
        <v>86</v>
      </c>
      <c r="AD15" s="90">
        <v>7.1018518518518522E-2</v>
      </c>
      <c r="AE15" s="102">
        <v>87</v>
      </c>
      <c r="AF15" s="275">
        <v>5.7060185185185191E-3</v>
      </c>
    </row>
    <row r="16" spans="1:32" s="58" customFormat="1" ht="14.95" customHeight="1" x14ac:dyDescent="0.25">
      <c r="A16" s="295" t="s">
        <v>153</v>
      </c>
      <c r="B16" s="296" t="s">
        <v>10</v>
      </c>
      <c r="C16" s="91">
        <v>12</v>
      </c>
      <c r="D16" s="297">
        <f>SUM(H16,J16,L16,N16,P16,R16,T16,W16,Y16,AA16,AC16,AE16)</f>
        <v>715</v>
      </c>
      <c r="E16" s="90">
        <f>SUM(I16+K16+M16+O16+Q16+S16+V16+X16+Z16+AB16+AD16+AF16)</f>
        <v>0.31725694444444447</v>
      </c>
      <c r="F16" s="298">
        <f t="shared" si="0"/>
        <v>6</v>
      </c>
      <c r="G16" s="299">
        <f t="shared" si="1"/>
        <v>2</v>
      </c>
      <c r="H16" s="76">
        <v>89</v>
      </c>
      <c r="I16" s="77">
        <v>2.1168981481481483E-2</v>
      </c>
      <c r="J16" s="74"/>
      <c r="K16" s="70"/>
      <c r="L16" s="102">
        <v>89</v>
      </c>
      <c r="M16" s="103">
        <v>3.8043981481481477E-2</v>
      </c>
      <c r="N16" s="74"/>
      <c r="O16" s="73"/>
      <c r="P16" s="102">
        <v>94</v>
      </c>
      <c r="Q16" s="103">
        <v>1.7997685185185186E-2</v>
      </c>
      <c r="R16" s="104">
        <v>87</v>
      </c>
      <c r="S16" s="103">
        <v>5.3425925925925925E-2</v>
      </c>
      <c r="T16" s="89">
        <v>89</v>
      </c>
      <c r="U16" s="89">
        <v>3</v>
      </c>
      <c r="V16" s="90">
        <v>4.9456018518518517E-2</v>
      </c>
      <c r="W16" s="68"/>
      <c r="X16" s="73"/>
      <c r="Y16" s="31"/>
      <c r="Z16" s="34"/>
      <c r="AA16" s="104">
        <v>87</v>
      </c>
      <c r="AB16" s="77">
        <v>6.8113425925925938E-2</v>
      </c>
      <c r="AC16" s="89">
        <v>91</v>
      </c>
      <c r="AD16" s="90">
        <v>6.3449074074074074E-2</v>
      </c>
      <c r="AE16" s="102">
        <v>89</v>
      </c>
      <c r="AF16" s="275">
        <v>5.6018518518518518E-3</v>
      </c>
    </row>
    <row r="17" spans="1:32" s="58" customFormat="1" ht="14.95" customHeight="1" x14ac:dyDescent="0.25">
      <c r="A17" s="295" t="s">
        <v>46</v>
      </c>
      <c r="B17" s="296" t="s">
        <v>11</v>
      </c>
      <c r="C17" s="91">
        <v>13</v>
      </c>
      <c r="D17" s="297">
        <f>SUM(J17,L17,N17,P17,W17,Y17,AA17,AC17,AE17)</f>
        <v>712</v>
      </c>
      <c r="E17" s="90">
        <f>SUM(K17+M17+O17+Q17+X17+Z17+AB17+AD17+AF17)</f>
        <v>0.5176736111111111</v>
      </c>
      <c r="F17" s="298">
        <f t="shared" si="0"/>
        <v>9</v>
      </c>
      <c r="G17" s="299">
        <f t="shared" si="1"/>
        <v>2</v>
      </c>
      <c r="H17" s="53">
        <v>84</v>
      </c>
      <c r="I17" s="34">
        <v>2.2615740740740742E-2</v>
      </c>
      <c r="J17" s="74"/>
      <c r="K17" s="70"/>
      <c r="L17" s="102">
        <v>87</v>
      </c>
      <c r="M17" s="103">
        <v>4.2951388888888886E-2</v>
      </c>
      <c r="N17" s="89">
        <v>90</v>
      </c>
      <c r="O17" s="103">
        <v>0.13813657407407406</v>
      </c>
      <c r="P17" s="102">
        <v>89</v>
      </c>
      <c r="Q17" s="103">
        <v>2.071759259259259E-2</v>
      </c>
      <c r="R17" s="68">
        <v>87</v>
      </c>
      <c r="S17" s="73">
        <v>5.3425925925925925E-2</v>
      </c>
      <c r="T17" s="74">
        <v>82</v>
      </c>
      <c r="U17" s="74">
        <v>1</v>
      </c>
      <c r="V17" s="70">
        <v>2.0555555555555556E-2</v>
      </c>
      <c r="W17" s="102">
        <v>90</v>
      </c>
      <c r="X17" s="103">
        <v>0.11055555555555556</v>
      </c>
      <c r="Y17" s="102">
        <v>88</v>
      </c>
      <c r="Z17" s="103">
        <v>8.2372685185185188E-2</v>
      </c>
      <c r="AA17" s="102">
        <v>90</v>
      </c>
      <c r="AB17" s="103">
        <v>5.7789351851851856E-2</v>
      </c>
      <c r="AC17" s="89">
        <v>93</v>
      </c>
      <c r="AD17" s="90">
        <v>5.935185185185185E-2</v>
      </c>
      <c r="AE17" s="102">
        <v>85</v>
      </c>
      <c r="AF17" s="275">
        <v>5.7986111111111112E-3</v>
      </c>
    </row>
    <row r="18" spans="1:32" s="58" customFormat="1" ht="14.95" customHeight="1" x14ac:dyDescent="0.25">
      <c r="A18" s="295" t="s">
        <v>119</v>
      </c>
      <c r="B18" s="296" t="s">
        <v>9</v>
      </c>
      <c r="C18" s="91">
        <v>14</v>
      </c>
      <c r="D18" s="300">
        <f>SUM(J18,L18,N18,P18,T18,Y18,AA18,AC18,AE18)</f>
        <v>693</v>
      </c>
      <c r="E18" s="100">
        <f>SUM(K18+M18+O18+Q18+V18+Z18+AB18+AD18+AF18)</f>
        <v>0.54267361111111112</v>
      </c>
      <c r="F18" s="298">
        <f t="shared" si="0"/>
        <v>9</v>
      </c>
      <c r="G18" s="301">
        <f t="shared" si="1"/>
        <v>2</v>
      </c>
      <c r="H18" s="53">
        <v>77</v>
      </c>
      <c r="I18" s="34">
        <v>2.6249999999999999E-2</v>
      </c>
      <c r="J18" s="29"/>
      <c r="K18" s="34"/>
      <c r="L18" s="104">
        <v>85</v>
      </c>
      <c r="M18" s="77">
        <v>4.6354166666666669E-2</v>
      </c>
      <c r="N18" s="91">
        <v>85</v>
      </c>
      <c r="O18" s="77">
        <v>0.19652777777777777</v>
      </c>
      <c r="P18" s="102">
        <v>85</v>
      </c>
      <c r="Q18" s="103">
        <v>2.5127314814814811E-2</v>
      </c>
      <c r="R18" s="31">
        <v>82</v>
      </c>
      <c r="S18" s="73">
        <v>6.1655092592592588E-2</v>
      </c>
      <c r="T18" s="89">
        <v>86</v>
      </c>
      <c r="U18" s="89">
        <v>2</v>
      </c>
      <c r="V18" s="90">
        <v>3.0775462962962966E-2</v>
      </c>
      <c r="W18" s="68">
        <v>84</v>
      </c>
      <c r="X18" s="73">
        <v>0.13226851851851854</v>
      </c>
      <c r="Y18" s="102">
        <v>87</v>
      </c>
      <c r="Z18" s="103">
        <v>8.729166666666667E-2</v>
      </c>
      <c r="AA18" s="102">
        <v>86</v>
      </c>
      <c r="AB18" s="103">
        <v>8.0960648148148143E-2</v>
      </c>
      <c r="AC18" s="89">
        <v>88</v>
      </c>
      <c r="AD18" s="90">
        <v>7.0104166666666676E-2</v>
      </c>
      <c r="AE18" s="102">
        <v>91</v>
      </c>
      <c r="AF18" s="275">
        <v>5.5324074074074069E-3</v>
      </c>
    </row>
    <row r="19" spans="1:32" s="58" customFormat="1" ht="14.95" customHeight="1" x14ac:dyDescent="0.25">
      <c r="A19" s="295" t="s">
        <v>79</v>
      </c>
      <c r="B19" s="296" t="s">
        <v>21</v>
      </c>
      <c r="C19" s="91">
        <v>15</v>
      </c>
      <c r="D19" s="297">
        <f>SUM(J19,L19,N19,P19,R19,T19,W19,Y19,AA19,AC19,AE19)</f>
        <v>658</v>
      </c>
      <c r="E19" s="90">
        <f>SUM(K19+M19+O19+Q19+S19+V19+X19+Z19+AB19+AD19+AF19)</f>
        <v>0.33428240740740744</v>
      </c>
      <c r="F19" s="298">
        <f t="shared" si="0"/>
        <v>7</v>
      </c>
      <c r="G19" s="299">
        <f t="shared" si="1"/>
        <v>1</v>
      </c>
      <c r="H19" s="53">
        <v>87</v>
      </c>
      <c r="I19" s="34">
        <v>2.2118055555555557E-2</v>
      </c>
      <c r="J19" s="74"/>
      <c r="K19" s="70"/>
      <c r="L19" s="102">
        <v>97</v>
      </c>
      <c r="M19" s="103">
        <v>3.4247685185185187E-2</v>
      </c>
      <c r="N19" s="74"/>
      <c r="O19" s="73"/>
      <c r="P19" s="102">
        <v>91</v>
      </c>
      <c r="Q19" s="103">
        <v>1.894675925925926E-2</v>
      </c>
      <c r="R19" s="102">
        <v>98</v>
      </c>
      <c r="S19" s="103">
        <v>4.3912037037037034E-2</v>
      </c>
      <c r="T19" s="104">
        <v>93</v>
      </c>
      <c r="U19" s="91">
        <v>5</v>
      </c>
      <c r="V19" s="100">
        <v>5.7638888888888885E-2</v>
      </c>
      <c r="W19" s="102">
        <v>94</v>
      </c>
      <c r="X19" s="103">
        <v>9.7129629629629635E-2</v>
      </c>
      <c r="Y19" s="102">
        <v>92</v>
      </c>
      <c r="Z19" s="103">
        <v>7.6921296296296293E-2</v>
      </c>
      <c r="AA19" s="68"/>
      <c r="AB19" s="73"/>
      <c r="AC19" s="89"/>
      <c r="AD19" s="90"/>
      <c r="AE19" s="102">
        <v>93</v>
      </c>
      <c r="AF19" s="275">
        <v>5.4861111111111117E-3</v>
      </c>
    </row>
    <row r="20" spans="1:32" s="58" customFormat="1" ht="14.95" customHeight="1" x14ac:dyDescent="0.25">
      <c r="A20" s="295" t="s">
        <v>84</v>
      </c>
      <c r="B20" s="296" t="s">
        <v>9</v>
      </c>
      <c r="C20" s="91">
        <v>16</v>
      </c>
      <c r="D20" s="297">
        <f>SUM(H20,J20,L20,N20,P20,T20,AA20,AC20,AE20)</f>
        <v>643</v>
      </c>
      <c r="E20" s="90">
        <f>SUM(I20+K20+M20+O20+Q20+V20+AB20+AD20+AF20)</f>
        <v>0.58966435185185173</v>
      </c>
      <c r="F20" s="298">
        <f t="shared" si="0"/>
        <v>9</v>
      </c>
      <c r="G20" s="299">
        <f t="shared" si="1"/>
        <v>1</v>
      </c>
      <c r="H20" s="76">
        <v>92</v>
      </c>
      <c r="I20" s="77">
        <v>2.0393518518518519E-2</v>
      </c>
      <c r="J20" s="89">
        <v>93</v>
      </c>
      <c r="K20" s="90">
        <v>0.30863425925925925</v>
      </c>
      <c r="L20" s="102">
        <v>92</v>
      </c>
      <c r="M20" s="103">
        <v>3.78587962962963E-2</v>
      </c>
      <c r="N20" s="74"/>
      <c r="O20" s="73"/>
      <c r="P20" s="104">
        <v>88</v>
      </c>
      <c r="Q20" s="77">
        <v>2.1250000000000002E-2</v>
      </c>
      <c r="R20" s="68">
        <v>88</v>
      </c>
      <c r="S20" s="34">
        <v>5.319444444444444E-2</v>
      </c>
      <c r="T20" s="89">
        <v>95</v>
      </c>
      <c r="U20" s="89">
        <v>6</v>
      </c>
      <c r="V20" s="90">
        <v>8.0972222222222223E-2</v>
      </c>
      <c r="W20" s="68">
        <v>88</v>
      </c>
      <c r="X20" s="73">
        <v>0.12812500000000002</v>
      </c>
      <c r="Y20" s="68">
        <v>85</v>
      </c>
      <c r="Z20" s="73">
        <v>9.0173611111111107E-2</v>
      </c>
      <c r="AA20" s="102">
        <v>89</v>
      </c>
      <c r="AB20" s="103">
        <v>6.1296296296296293E-2</v>
      </c>
      <c r="AC20" s="89">
        <v>94</v>
      </c>
      <c r="AD20" s="90">
        <v>5.9259259259259262E-2</v>
      </c>
      <c r="AE20" s="102"/>
      <c r="AF20" s="275"/>
    </row>
    <row r="21" spans="1:32" s="58" customFormat="1" ht="14.95" customHeight="1" x14ac:dyDescent="0.25">
      <c r="A21" s="295" t="s">
        <v>58</v>
      </c>
      <c r="B21" s="296" t="s">
        <v>9</v>
      </c>
      <c r="C21" s="91">
        <v>17</v>
      </c>
      <c r="D21" s="297">
        <f>SUM(J21,L21,N21,P21,R21,T21,Y21,AA21,AC21,AE21)</f>
        <v>611</v>
      </c>
      <c r="E21" s="90">
        <f>SUM(K21+M21+O21+Q21+S21+V21+Z21+AB21+AD21+AF21)</f>
        <v>0.30922453703703706</v>
      </c>
      <c r="F21" s="298">
        <f t="shared" si="0"/>
        <v>8</v>
      </c>
      <c r="G21" s="299">
        <f t="shared" si="1"/>
        <v>1</v>
      </c>
      <c r="H21" s="53">
        <v>83</v>
      </c>
      <c r="I21" s="34">
        <v>2.2754629629629628E-2</v>
      </c>
      <c r="J21" s="74"/>
      <c r="K21" s="70"/>
      <c r="L21" s="102">
        <v>86</v>
      </c>
      <c r="M21" s="103">
        <v>4.5555555555555551E-2</v>
      </c>
      <c r="N21" s="74"/>
      <c r="O21" s="73"/>
      <c r="P21" s="102">
        <v>86</v>
      </c>
      <c r="Q21" s="103">
        <v>2.2673611111111113E-2</v>
      </c>
      <c r="R21" s="102">
        <v>84</v>
      </c>
      <c r="S21" s="103">
        <v>5.7152777777777775E-2</v>
      </c>
      <c r="T21" s="89">
        <v>90</v>
      </c>
      <c r="U21" s="89">
        <v>3</v>
      </c>
      <c r="V21" s="90">
        <v>4.1956018518518517E-2</v>
      </c>
      <c r="W21" s="31">
        <v>83</v>
      </c>
      <c r="X21" s="34">
        <v>0.13229166666666667</v>
      </c>
      <c r="Y21" s="102">
        <v>90</v>
      </c>
      <c r="Z21" s="103">
        <v>7.9270833333333332E-2</v>
      </c>
      <c r="AA21" s="102">
        <v>91</v>
      </c>
      <c r="AB21" s="103">
        <v>5.6284722222222222E-2</v>
      </c>
      <c r="AC21" s="91"/>
      <c r="AD21" s="77"/>
      <c r="AE21" s="104">
        <v>84</v>
      </c>
      <c r="AF21" s="274">
        <v>6.3310185185185197E-3</v>
      </c>
    </row>
    <row r="22" spans="1:32" s="58" customFormat="1" ht="14.95" customHeight="1" x14ac:dyDescent="0.25">
      <c r="A22" s="295" t="s">
        <v>44</v>
      </c>
      <c r="B22" s="296" t="s">
        <v>9</v>
      </c>
      <c r="C22" s="91">
        <v>18</v>
      </c>
      <c r="D22" s="297">
        <f>SUM(J22,L22,N22,P22,R22,T22,W22,Y22,AA22,AC22,AE22)</f>
        <v>591</v>
      </c>
      <c r="E22" s="90">
        <f>SUM(K22+M22+O22+Q22+S22+V22+X22+Z22+AB22+AD22+AF22)</f>
        <v>0.56674768518518526</v>
      </c>
      <c r="F22" s="298">
        <f t="shared" si="0"/>
        <v>7</v>
      </c>
      <c r="G22" s="299">
        <f t="shared" si="1"/>
        <v>1</v>
      </c>
      <c r="H22" s="53">
        <v>75</v>
      </c>
      <c r="I22" s="34">
        <v>2.855324074074074E-2</v>
      </c>
      <c r="J22" s="29"/>
      <c r="K22" s="34"/>
      <c r="L22" s="31"/>
      <c r="M22" s="34"/>
      <c r="N22" s="91">
        <v>84</v>
      </c>
      <c r="O22" s="77">
        <v>0.20465277777777779</v>
      </c>
      <c r="P22" s="102">
        <v>84</v>
      </c>
      <c r="Q22" s="103">
        <v>2.5231481481481483E-2</v>
      </c>
      <c r="R22" s="102">
        <v>82</v>
      </c>
      <c r="S22" s="103">
        <v>6.1655092592592588E-2</v>
      </c>
      <c r="T22" s="89">
        <v>85</v>
      </c>
      <c r="U22" s="89">
        <v>2</v>
      </c>
      <c r="V22" s="90">
        <v>3.1296296296296301E-2</v>
      </c>
      <c r="W22" s="68"/>
      <c r="X22" s="73"/>
      <c r="Y22" s="102">
        <v>84</v>
      </c>
      <c r="Z22" s="103">
        <v>9.2557870370370374E-2</v>
      </c>
      <c r="AA22" s="104">
        <v>85</v>
      </c>
      <c r="AB22" s="77">
        <v>8.1099537037037039E-2</v>
      </c>
      <c r="AC22" s="89">
        <v>87</v>
      </c>
      <c r="AD22" s="90">
        <v>7.0254629629629625E-2</v>
      </c>
      <c r="AE22" s="102"/>
      <c r="AF22" s="275"/>
    </row>
    <row r="23" spans="1:32" s="58" customFormat="1" ht="14.95" customHeight="1" x14ac:dyDescent="0.25">
      <c r="A23" s="295" t="s">
        <v>124</v>
      </c>
      <c r="B23" s="296" t="s">
        <v>10</v>
      </c>
      <c r="C23" s="91">
        <v>19</v>
      </c>
      <c r="D23" s="300">
        <f t="shared" ref="D23:D39" si="2">SUM(H23,J23,L23,N23,P23,R23,T23,W23,Y23,AA23,AC23,AE23)</f>
        <v>554</v>
      </c>
      <c r="E23" s="100">
        <f t="shared" ref="E23:E39" si="3">SUM(I23+K23+M23+O23+Q23+S23+V23+X23+Z23+AB23+AD23+AF23)</f>
        <v>0.30115740740740743</v>
      </c>
      <c r="F23" s="298">
        <f t="shared" si="0"/>
        <v>5</v>
      </c>
      <c r="G23" s="301">
        <f t="shared" si="1"/>
        <v>1</v>
      </c>
      <c r="H23" s="53"/>
      <c r="I23" s="34"/>
      <c r="J23" s="29"/>
      <c r="K23" s="34"/>
      <c r="L23" s="104">
        <v>93</v>
      </c>
      <c r="M23" s="77">
        <v>3.7499999999999999E-2</v>
      </c>
      <c r="N23" s="29"/>
      <c r="O23" s="34"/>
      <c r="P23" s="68"/>
      <c r="Q23" s="73"/>
      <c r="R23" s="102">
        <v>93</v>
      </c>
      <c r="S23" s="103">
        <v>4.7222222222222221E-2</v>
      </c>
      <c r="T23" s="74"/>
      <c r="U23" s="74"/>
      <c r="V23" s="70"/>
      <c r="W23" s="102">
        <v>98</v>
      </c>
      <c r="X23" s="103">
        <v>8.6817129629629633E-2</v>
      </c>
      <c r="Y23" s="102">
        <v>89</v>
      </c>
      <c r="Z23" s="103">
        <v>7.9745370370370369E-2</v>
      </c>
      <c r="AA23" s="102">
        <v>95</v>
      </c>
      <c r="AB23" s="103">
        <v>4.4143518518518519E-2</v>
      </c>
      <c r="AC23" s="91"/>
      <c r="AD23" s="77"/>
      <c r="AE23" s="104">
        <v>86</v>
      </c>
      <c r="AF23" s="274">
        <v>5.7291666666666671E-3</v>
      </c>
    </row>
    <row r="24" spans="1:32" s="58" customFormat="1" ht="14.95" customHeight="1" x14ac:dyDescent="0.25">
      <c r="A24" s="32" t="s">
        <v>83</v>
      </c>
      <c r="B24" s="33" t="s">
        <v>9</v>
      </c>
      <c r="C24" s="29">
        <v>20</v>
      </c>
      <c r="D24" s="69">
        <f t="shared" si="2"/>
        <v>375</v>
      </c>
      <c r="E24" s="70">
        <f t="shared" si="3"/>
        <v>0.30390046296296297</v>
      </c>
      <c r="F24" s="71">
        <f t="shared" si="0"/>
        <v>4</v>
      </c>
      <c r="G24" s="72">
        <f t="shared" si="1"/>
        <v>0</v>
      </c>
      <c r="H24" s="76">
        <v>96</v>
      </c>
      <c r="I24" s="77">
        <v>1.9270833333333334E-2</v>
      </c>
      <c r="J24" s="74"/>
      <c r="K24" s="70"/>
      <c r="L24" s="68"/>
      <c r="M24" s="73"/>
      <c r="N24" s="89">
        <v>92</v>
      </c>
      <c r="O24" s="103">
        <v>0.13186342592592593</v>
      </c>
      <c r="P24" s="68"/>
      <c r="Q24" s="73"/>
      <c r="R24" s="102">
        <v>95</v>
      </c>
      <c r="S24" s="103">
        <v>4.5694444444444447E-2</v>
      </c>
      <c r="T24" s="31"/>
      <c r="U24" s="29"/>
      <c r="V24" s="30"/>
      <c r="W24" s="104">
        <v>92</v>
      </c>
      <c r="X24" s="77">
        <v>0.10707175925925926</v>
      </c>
      <c r="Y24" s="31"/>
      <c r="Z24" s="34"/>
      <c r="AA24" s="31"/>
      <c r="AB24" s="34"/>
      <c r="AC24" s="91"/>
      <c r="AD24" s="77"/>
      <c r="AE24" s="104"/>
      <c r="AF24" s="274"/>
    </row>
    <row r="25" spans="1:32" s="58" customFormat="1" ht="14.95" customHeight="1" x14ac:dyDescent="0.25">
      <c r="A25" s="32" t="s">
        <v>108</v>
      </c>
      <c r="B25" s="33" t="s">
        <v>9</v>
      </c>
      <c r="C25" s="29">
        <v>21</v>
      </c>
      <c r="D25" s="69">
        <f t="shared" si="2"/>
        <v>291</v>
      </c>
      <c r="E25" s="70">
        <f t="shared" si="3"/>
        <v>0.3984375</v>
      </c>
      <c r="F25" s="71">
        <f t="shared" si="0"/>
        <v>3</v>
      </c>
      <c r="G25" s="72">
        <f t="shared" si="1"/>
        <v>0</v>
      </c>
      <c r="H25" s="53"/>
      <c r="I25" s="34"/>
      <c r="J25" s="89">
        <v>99</v>
      </c>
      <c r="K25" s="90">
        <v>0.2341550925925926</v>
      </c>
      <c r="L25" s="68"/>
      <c r="M25" s="73"/>
      <c r="N25" s="74"/>
      <c r="O25" s="73"/>
      <c r="P25" s="68"/>
      <c r="Q25" s="73"/>
      <c r="R25" s="68"/>
      <c r="S25" s="34"/>
      <c r="T25" s="74"/>
      <c r="U25" s="74"/>
      <c r="V25" s="70"/>
      <c r="W25" s="102">
        <v>97</v>
      </c>
      <c r="X25" s="103">
        <v>8.9270833333333341E-2</v>
      </c>
      <c r="Y25" s="102">
        <v>95</v>
      </c>
      <c r="Z25" s="103">
        <v>7.5011574074074064E-2</v>
      </c>
      <c r="AA25" s="68"/>
      <c r="AB25" s="73"/>
      <c r="AC25" s="89"/>
      <c r="AD25" s="90"/>
      <c r="AE25" s="102"/>
      <c r="AF25" s="275"/>
    </row>
    <row r="26" spans="1:32" s="58" customFormat="1" ht="14.95" customHeight="1" x14ac:dyDescent="0.25">
      <c r="A26" s="32" t="s">
        <v>60</v>
      </c>
      <c r="B26" s="33" t="s">
        <v>21</v>
      </c>
      <c r="C26" s="29">
        <v>22</v>
      </c>
      <c r="D26" s="69">
        <f t="shared" si="2"/>
        <v>282</v>
      </c>
      <c r="E26" s="70">
        <f t="shared" si="3"/>
        <v>4.9027777777777781E-2</v>
      </c>
      <c r="F26" s="71">
        <f t="shared" si="0"/>
        <v>3</v>
      </c>
      <c r="G26" s="72">
        <f t="shared" si="1"/>
        <v>0</v>
      </c>
      <c r="H26" s="76">
        <v>100</v>
      </c>
      <c r="I26" s="77">
        <v>1.695601851851852E-2</v>
      </c>
      <c r="J26" s="74"/>
      <c r="K26" s="70"/>
      <c r="L26" s="68"/>
      <c r="M26" s="73"/>
      <c r="N26" s="74"/>
      <c r="O26" s="73"/>
      <c r="P26" s="102">
        <v>99</v>
      </c>
      <c r="Q26" s="103">
        <v>1.4710648148148148E-2</v>
      </c>
      <c r="R26" s="68"/>
      <c r="S26" s="73"/>
      <c r="T26" s="89">
        <v>83</v>
      </c>
      <c r="U26" s="89">
        <v>1</v>
      </c>
      <c r="V26" s="90">
        <v>1.7361111111111112E-2</v>
      </c>
      <c r="W26" s="68"/>
      <c r="X26" s="73"/>
      <c r="Y26" s="68"/>
      <c r="Z26" s="73"/>
      <c r="AA26" s="68"/>
      <c r="AB26" s="73"/>
      <c r="AC26" s="89"/>
      <c r="AD26" s="90"/>
      <c r="AE26" s="102"/>
      <c r="AF26" s="275"/>
    </row>
    <row r="27" spans="1:32" s="58" customFormat="1" ht="14.95" customHeight="1" x14ac:dyDescent="0.25">
      <c r="A27" s="32" t="s">
        <v>126</v>
      </c>
      <c r="B27" s="33" t="s">
        <v>9</v>
      </c>
      <c r="C27" s="29">
        <v>23</v>
      </c>
      <c r="D27" s="47">
        <f t="shared" si="2"/>
        <v>262</v>
      </c>
      <c r="E27" s="30">
        <f t="shared" si="3"/>
        <v>0.30083333333333334</v>
      </c>
      <c r="F27" s="71">
        <f t="shared" si="0"/>
        <v>3</v>
      </c>
      <c r="G27" s="60">
        <f t="shared" si="1"/>
        <v>0</v>
      </c>
      <c r="H27" s="63"/>
      <c r="I27" s="34"/>
      <c r="J27" s="29"/>
      <c r="K27" s="34"/>
      <c r="L27" s="31"/>
      <c r="M27" s="34"/>
      <c r="N27" s="91">
        <v>86</v>
      </c>
      <c r="O27" s="77">
        <v>0.14386574074074074</v>
      </c>
      <c r="P27" s="68"/>
      <c r="Q27" s="73"/>
      <c r="R27" s="102">
        <v>83</v>
      </c>
      <c r="S27" s="103">
        <v>5.7615740740740738E-2</v>
      </c>
      <c r="T27" s="74"/>
      <c r="U27" s="74"/>
      <c r="V27" s="70"/>
      <c r="W27" s="102">
        <v>93</v>
      </c>
      <c r="X27" s="103">
        <v>9.9351851851851858E-2</v>
      </c>
      <c r="Y27" s="68"/>
      <c r="Z27" s="73"/>
      <c r="AA27" s="68"/>
      <c r="AB27" s="73"/>
      <c r="AC27" s="89"/>
      <c r="AD27" s="90"/>
      <c r="AE27" s="102"/>
      <c r="AF27" s="275"/>
    </row>
    <row r="28" spans="1:32" s="58" customFormat="1" ht="14.95" customHeight="1" x14ac:dyDescent="0.25">
      <c r="A28" s="32" t="s">
        <v>128</v>
      </c>
      <c r="B28" s="33" t="s">
        <v>21</v>
      </c>
      <c r="C28" s="29">
        <v>24</v>
      </c>
      <c r="D28" s="47">
        <f t="shared" si="2"/>
        <v>200</v>
      </c>
      <c r="E28" s="30">
        <f t="shared" si="3"/>
        <v>0.10365740740740741</v>
      </c>
      <c r="F28" s="71">
        <f t="shared" si="0"/>
        <v>2</v>
      </c>
      <c r="G28" s="60">
        <f t="shared" si="1"/>
        <v>0</v>
      </c>
      <c r="H28" s="63"/>
      <c r="I28" s="34"/>
      <c r="J28" s="29"/>
      <c r="K28" s="34"/>
      <c r="L28" s="31"/>
      <c r="M28" s="34"/>
      <c r="N28" s="91">
        <v>100</v>
      </c>
      <c r="O28" s="77">
        <v>8.9039351851851856E-2</v>
      </c>
      <c r="P28" s="102">
        <v>100</v>
      </c>
      <c r="Q28" s="103">
        <v>1.4618055555555556E-2</v>
      </c>
      <c r="R28" s="68"/>
      <c r="S28" s="73"/>
      <c r="T28" s="74"/>
      <c r="U28" s="74"/>
      <c r="V28" s="70"/>
      <c r="W28" s="68"/>
      <c r="X28" s="73"/>
      <c r="Y28" s="68"/>
      <c r="Z28" s="73"/>
      <c r="AA28" s="68"/>
      <c r="AB28" s="73"/>
      <c r="AC28" s="89"/>
      <c r="AD28" s="90"/>
      <c r="AE28" s="102"/>
      <c r="AF28" s="275"/>
    </row>
    <row r="29" spans="1:32" s="58" customFormat="1" ht="14.95" customHeight="1" x14ac:dyDescent="0.25">
      <c r="A29" s="32" t="s">
        <v>42</v>
      </c>
      <c r="B29" s="33" t="s">
        <v>10</v>
      </c>
      <c r="C29" s="29">
        <v>25</v>
      </c>
      <c r="D29" s="69">
        <f t="shared" si="2"/>
        <v>187</v>
      </c>
      <c r="E29" s="70">
        <f t="shared" si="3"/>
        <v>0.32884259259259258</v>
      </c>
      <c r="F29" s="71">
        <f t="shared" si="0"/>
        <v>2</v>
      </c>
      <c r="G29" s="72">
        <f t="shared" si="1"/>
        <v>0</v>
      </c>
      <c r="H29" s="76">
        <v>94</v>
      </c>
      <c r="I29" s="77">
        <v>2.0208333333333335E-2</v>
      </c>
      <c r="J29" s="89">
        <v>93</v>
      </c>
      <c r="K29" s="90">
        <v>0.30863425925925925</v>
      </c>
      <c r="L29" s="68"/>
      <c r="M29" s="73"/>
      <c r="N29" s="74"/>
      <c r="O29" s="73"/>
      <c r="P29" s="31"/>
      <c r="Q29" s="34"/>
      <c r="R29" s="68"/>
      <c r="S29" s="73"/>
      <c r="T29" s="74"/>
      <c r="U29" s="74"/>
      <c r="V29" s="70"/>
      <c r="W29" s="68"/>
      <c r="X29" s="73"/>
      <c r="Y29" s="68"/>
      <c r="Z29" s="73"/>
      <c r="AA29" s="68"/>
      <c r="AB29" s="73"/>
      <c r="AC29" s="89"/>
      <c r="AD29" s="90"/>
      <c r="AE29" s="102"/>
      <c r="AF29" s="275"/>
    </row>
    <row r="30" spans="1:32" s="58" customFormat="1" ht="14.95" customHeight="1" x14ac:dyDescent="0.25">
      <c r="A30" s="32" t="s">
        <v>152</v>
      </c>
      <c r="B30" s="33" t="s">
        <v>21</v>
      </c>
      <c r="C30" s="29">
        <v>26</v>
      </c>
      <c r="D30" s="69">
        <f t="shared" si="2"/>
        <v>99</v>
      </c>
      <c r="E30" s="70">
        <f t="shared" si="3"/>
        <v>3.7893518518518521E-2</v>
      </c>
      <c r="F30" s="71">
        <f t="shared" si="0"/>
        <v>1</v>
      </c>
      <c r="G30" s="72">
        <f t="shared" si="1"/>
        <v>0</v>
      </c>
      <c r="H30" s="53"/>
      <c r="I30" s="34"/>
      <c r="J30" s="74"/>
      <c r="K30" s="70"/>
      <c r="L30" s="68"/>
      <c r="M30" s="73"/>
      <c r="N30" s="74"/>
      <c r="O30" s="73"/>
      <c r="P30" s="68"/>
      <c r="Q30" s="73"/>
      <c r="R30" s="68"/>
      <c r="S30" s="73"/>
      <c r="T30" s="31"/>
      <c r="U30" s="29"/>
      <c r="V30" s="30"/>
      <c r="W30" s="31"/>
      <c r="X30" s="34"/>
      <c r="Y30" s="31"/>
      <c r="Z30" s="34"/>
      <c r="AA30" s="102">
        <v>99</v>
      </c>
      <c r="AB30" s="103">
        <v>3.7893518518518521E-2</v>
      </c>
      <c r="AC30" s="89"/>
      <c r="AD30" s="90"/>
      <c r="AE30" s="102"/>
      <c r="AF30" s="275"/>
    </row>
    <row r="31" spans="1:32" s="58" customFormat="1" ht="14.95" customHeight="1" x14ac:dyDescent="0.25">
      <c r="A31" s="32" t="s">
        <v>147</v>
      </c>
      <c r="B31" s="33" t="s">
        <v>10</v>
      </c>
      <c r="C31" s="29">
        <v>27</v>
      </c>
      <c r="D31" s="69">
        <f t="shared" si="2"/>
        <v>98</v>
      </c>
      <c r="E31" s="70">
        <f t="shared" si="3"/>
        <v>0.14408564814814814</v>
      </c>
      <c r="F31" s="71">
        <f t="shared" si="0"/>
        <v>1</v>
      </c>
      <c r="G31" s="72">
        <f t="shared" si="1"/>
        <v>0</v>
      </c>
      <c r="H31" s="76"/>
      <c r="I31" s="77"/>
      <c r="J31" s="74"/>
      <c r="K31" s="70"/>
      <c r="L31" s="68"/>
      <c r="M31" s="73"/>
      <c r="N31" s="74"/>
      <c r="O31" s="73"/>
      <c r="P31" s="68"/>
      <c r="Q31" s="73"/>
      <c r="R31" s="68"/>
      <c r="S31" s="34"/>
      <c r="T31" s="89">
        <v>98</v>
      </c>
      <c r="U31" s="89">
        <v>8</v>
      </c>
      <c r="V31" s="90">
        <v>0.14408564814814814</v>
      </c>
      <c r="W31" s="31"/>
      <c r="X31" s="34"/>
      <c r="Y31" s="31"/>
      <c r="Z31" s="34"/>
      <c r="AA31" s="31"/>
      <c r="AB31" s="34"/>
      <c r="AC31" s="91"/>
      <c r="AD31" s="77"/>
      <c r="AE31" s="104"/>
      <c r="AF31" s="274"/>
    </row>
    <row r="32" spans="1:32" s="58" customFormat="1" ht="14.95" customHeight="1" x14ac:dyDescent="0.25">
      <c r="A32" s="32" t="s">
        <v>125</v>
      </c>
      <c r="B32" s="33" t="s">
        <v>8</v>
      </c>
      <c r="C32" s="29">
        <v>28</v>
      </c>
      <c r="D32" s="47">
        <f t="shared" si="2"/>
        <v>92</v>
      </c>
      <c r="E32" s="30">
        <f t="shared" si="3"/>
        <v>0.13186342592592593</v>
      </c>
      <c r="F32" s="71">
        <f t="shared" si="0"/>
        <v>1</v>
      </c>
      <c r="G32" s="60">
        <f t="shared" si="1"/>
        <v>0</v>
      </c>
      <c r="H32" s="63"/>
      <c r="I32" s="34"/>
      <c r="J32" s="29"/>
      <c r="K32" s="34"/>
      <c r="L32" s="31"/>
      <c r="M32" s="34"/>
      <c r="N32" s="91">
        <v>92</v>
      </c>
      <c r="O32" s="77">
        <v>0.13186342592592593</v>
      </c>
      <c r="P32" s="68"/>
      <c r="Q32" s="73"/>
      <c r="R32" s="68"/>
      <c r="S32" s="73"/>
      <c r="T32" s="74"/>
      <c r="U32" s="74"/>
      <c r="V32" s="70"/>
      <c r="W32" s="31"/>
      <c r="X32" s="34"/>
      <c r="Y32" s="31"/>
      <c r="Z32" s="34"/>
      <c r="AA32" s="31"/>
      <c r="AB32" s="34"/>
      <c r="AC32" s="91"/>
      <c r="AD32" s="77"/>
      <c r="AE32" s="104"/>
      <c r="AF32" s="274"/>
    </row>
    <row r="33" spans="1:32" s="58" customFormat="1" ht="14.95" customHeight="1" x14ac:dyDescent="0.25">
      <c r="A33" s="32" t="s">
        <v>76</v>
      </c>
      <c r="B33" s="33" t="s">
        <v>8</v>
      </c>
      <c r="C33" s="29">
        <v>29</v>
      </c>
      <c r="D33" s="69">
        <f t="shared" si="2"/>
        <v>90</v>
      </c>
      <c r="E33" s="70">
        <f t="shared" si="3"/>
        <v>2.1006944444444443E-2</v>
      </c>
      <c r="F33" s="71">
        <f t="shared" si="0"/>
        <v>1</v>
      </c>
      <c r="G33" s="72">
        <f t="shared" si="1"/>
        <v>0</v>
      </c>
      <c r="H33" s="76">
        <v>90</v>
      </c>
      <c r="I33" s="77">
        <v>2.1006944444444443E-2</v>
      </c>
      <c r="J33" s="74"/>
      <c r="K33" s="70"/>
      <c r="L33" s="68"/>
      <c r="M33" s="73"/>
      <c r="N33" s="74"/>
      <c r="O33" s="73"/>
      <c r="P33" s="68"/>
      <c r="Q33" s="73"/>
      <c r="R33" s="68"/>
      <c r="S33" s="73"/>
      <c r="T33" s="31"/>
      <c r="U33" s="29"/>
      <c r="V33" s="30"/>
      <c r="W33" s="68"/>
      <c r="X33" s="73"/>
      <c r="Y33" s="68"/>
      <c r="Z33" s="73"/>
      <c r="AA33" s="68"/>
      <c r="AB33" s="73"/>
      <c r="AC33" s="89"/>
      <c r="AD33" s="90"/>
      <c r="AE33" s="102"/>
      <c r="AF33" s="275"/>
    </row>
    <row r="34" spans="1:32" ht="14.95" customHeight="1" x14ac:dyDescent="0.25">
      <c r="A34" s="32" t="s">
        <v>65</v>
      </c>
      <c r="B34" s="33" t="s">
        <v>9</v>
      </c>
      <c r="C34" s="29">
        <v>30</v>
      </c>
      <c r="D34" s="69">
        <f t="shared" si="2"/>
        <v>86</v>
      </c>
      <c r="E34" s="70">
        <f t="shared" si="3"/>
        <v>2.2372685185185186E-2</v>
      </c>
      <c r="F34" s="71">
        <f t="shared" si="0"/>
        <v>1</v>
      </c>
      <c r="G34" s="72">
        <f t="shared" si="1"/>
        <v>0</v>
      </c>
      <c r="H34" s="76">
        <v>86</v>
      </c>
      <c r="I34" s="77">
        <v>2.2372685185185186E-2</v>
      </c>
      <c r="J34" s="74"/>
      <c r="K34" s="70"/>
      <c r="L34" s="68"/>
      <c r="M34" s="73"/>
      <c r="N34" s="74"/>
      <c r="O34" s="73"/>
      <c r="P34" s="68"/>
      <c r="Q34" s="73"/>
      <c r="R34" s="68"/>
      <c r="S34" s="73"/>
      <c r="T34" s="31"/>
      <c r="U34" s="29"/>
      <c r="V34" s="30"/>
      <c r="W34" s="68"/>
      <c r="X34" s="73"/>
      <c r="Y34" s="68"/>
      <c r="Z34" s="73"/>
      <c r="AA34" s="68"/>
      <c r="AB34" s="73"/>
      <c r="AC34" s="89"/>
      <c r="AD34" s="90"/>
      <c r="AE34" s="102"/>
      <c r="AF34" s="275"/>
    </row>
    <row r="35" spans="1:32" ht="14.95" customHeight="1" x14ac:dyDescent="0.25">
      <c r="A35" s="32" t="s">
        <v>49</v>
      </c>
      <c r="B35" s="33" t="s">
        <v>10</v>
      </c>
      <c r="C35" s="29">
        <v>31</v>
      </c>
      <c r="D35" s="69">
        <f t="shared" si="2"/>
        <v>81</v>
      </c>
      <c r="E35" s="70">
        <f t="shared" si="3"/>
        <v>2.4641203703703703E-2</v>
      </c>
      <c r="F35" s="71">
        <f t="shared" si="0"/>
        <v>1</v>
      </c>
      <c r="G35" s="72">
        <f t="shared" si="1"/>
        <v>0</v>
      </c>
      <c r="H35" s="76">
        <v>81</v>
      </c>
      <c r="I35" s="77">
        <v>2.4641203703703703E-2</v>
      </c>
      <c r="J35" s="74"/>
      <c r="K35" s="70"/>
      <c r="L35" s="68"/>
      <c r="M35" s="73"/>
      <c r="N35" s="74"/>
      <c r="O35" s="73"/>
      <c r="P35" s="31"/>
      <c r="Q35" s="34"/>
      <c r="R35" s="31"/>
      <c r="S35" s="73"/>
      <c r="T35" s="74"/>
      <c r="U35" s="74"/>
      <c r="V35" s="70"/>
      <c r="W35" s="31"/>
      <c r="X35" s="34"/>
      <c r="Y35" s="31"/>
      <c r="Z35" s="34"/>
      <c r="AA35" s="31"/>
      <c r="AB35" s="34"/>
      <c r="AC35" s="91"/>
      <c r="AD35" s="77"/>
      <c r="AE35" s="104"/>
      <c r="AF35" s="274"/>
    </row>
    <row r="36" spans="1:32" ht="14.95" customHeight="1" x14ac:dyDescent="0.25">
      <c r="A36" s="32" t="s">
        <v>72</v>
      </c>
      <c r="B36" s="33" t="s">
        <v>9</v>
      </c>
      <c r="C36" s="29">
        <v>32</v>
      </c>
      <c r="D36" s="69">
        <f t="shared" si="2"/>
        <v>80</v>
      </c>
      <c r="E36" s="70">
        <f t="shared" si="3"/>
        <v>2.480324074074074E-2</v>
      </c>
      <c r="F36" s="71">
        <f t="shared" si="0"/>
        <v>1</v>
      </c>
      <c r="G36" s="72">
        <f t="shared" si="1"/>
        <v>0</v>
      </c>
      <c r="H36" s="76">
        <v>80</v>
      </c>
      <c r="I36" s="77">
        <v>2.480324074074074E-2</v>
      </c>
      <c r="J36" s="74"/>
      <c r="K36" s="70"/>
      <c r="L36" s="68"/>
      <c r="M36" s="73"/>
      <c r="N36" s="74"/>
      <c r="O36" s="73"/>
      <c r="P36" s="68"/>
      <c r="Q36" s="73"/>
      <c r="R36" s="68"/>
      <c r="S36" s="34"/>
      <c r="T36" s="74"/>
      <c r="U36" s="74"/>
      <c r="V36" s="70"/>
      <c r="W36" s="31"/>
      <c r="X36" s="34"/>
      <c r="Y36" s="31"/>
      <c r="Z36" s="34"/>
      <c r="AA36" s="31"/>
      <c r="AB36" s="34"/>
      <c r="AC36" s="91"/>
      <c r="AD36" s="77"/>
      <c r="AE36" s="104"/>
      <c r="AF36" s="274"/>
    </row>
    <row r="37" spans="1:32" ht="14.95" customHeight="1" x14ac:dyDescent="0.25">
      <c r="A37" s="32" t="s">
        <v>77</v>
      </c>
      <c r="B37" s="33" t="s">
        <v>21</v>
      </c>
      <c r="C37" s="29">
        <v>33</v>
      </c>
      <c r="D37" s="69">
        <f t="shared" si="2"/>
        <v>79</v>
      </c>
      <c r="E37" s="70">
        <f t="shared" si="3"/>
        <v>2.5567129629629634E-2</v>
      </c>
      <c r="F37" s="71">
        <f t="shared" si="0"/>
        <v>1</v>
      </c>
      <c r="G37" s="72">
        <f t="shared" si="1"/>
        <v>0</v>
      </c>
      <c r="H37" s="76">
        <v>79</v>
      </c>
      <c r="I37" s="77">
        <v>2.5567129629629634E-2</v>
      </c>
      <c r="J37" s="74"/>
      <c r="K37" s="70"/>
      <c r="L37" s="68"/>
      <c r="M37" s="73"/>
      <c r="N37" s="74"/>
      <c r="O37" s="73"/>
      <c r="P37" s="68"/>
      <c r="Q37" s="73"/>
      <c r="R37" s="68"/>
      <c r="S37" s="73"/>
      <c r="T37" s="31"/>
      <c r="U37" s="29"/>
      <c r="V37" s="30"/>
      <c r="W37" s="68"/>
      <c r="X37" s="73"/>
      <c r="Y37" s="68"/>
      <c r="Z37" s="73"/>
      <c r="AA37" s="68"/>
      <c r="AB37" s="73"/>
      <c r="AC37" s="89"/>
      <c r="AD37" s="90"/>
      <c r="AE37" s="102"/>
      <c r="AF37" s="275"/>
    </row>
    <row r="38" spans="1:32" ht="14.95" customHeight="1" x14ac:dyDescent="0.25">
      <c r="A38" s="32" t="s">
        <v>95</v>
      </c>
      <c r="B38" s="33" t="s">
        <v>9</v>
      </c>
      <c r="C38" s="29">
        <v>34</v>
      </c>
      <c r="D38" s="69">
        <f t="shared" si="2"/>
        <v>76</v>
      </c>
      <c r="E38" s="70">
        <f t="shared" si="3"/>
        <v>2.6331018518518517E-2</v>
      </c>
      <c r="F38" s="71">
        <f t="shared" si="0"/>
        <v>1</v>
      </c>
      <c r="G38" s="72">
        <f t="shared" si="1"/>
        <v>0</v>
      </c>
      <c r="H38" s="76">
        <v>76</v>
      </c>
      <c r="I38" s="77">
        <v>2.6331018518518517E-2</v>
      </c>
      <c r="J38" s="74"/>
      <c r="K38" s="70"/>
      <c r="L38" s="68"/>
      <c r="M38" s="73"/>
      <c r="N38" s="74"/>
      <c r="O38" s="73"/>
      <c r="P38" s="68"/>
      <c r="Q38" s="73"/>
      <c r="R38" s="68"/>
      <c r="S38" s="34"/>
      <c r="T38" s="31"/>
      <c r="U38" s="29"/>
      <c r="V38" s="30"/>
      <c r="W38" s="68"/>
      <c r="X38" s="73"/>
      <c r="Y38" s="68"/>
      <c r="Z38" s="73"/>
      <c r="AA38" s="68"/>
      <c r="AB38" s="73"/>
      <c r="AC38" s="89"/>
      <c r="AD38" s="90"/>
      <c r="AE38" s="102"/>
      <c r="AF38" s="275"/>
    </row>
    <row r="39" spans="1:32" ht="14.95" customHeight="1" thickBot="1" x14ac:dyDescent="0.3">
      <c r="A39" s="20" t="s">
        <v>101</v>
      </c>
      <c r="B39" s="21" t="s">
        <v>9</v>
      </c>
      <c r="C39" s="22">
        <v>35</v>
      </c>
      <c r="D39" s="197">
        <f t="shared" si="2"/>
        <v>74</v>
      </c>
      <c r="E39" s="198">
        <f t="shared" si="3"/>
        <v>2.9664351851851855E-2</v>
      </c>
      <c r="F39" s="199">
        <f t="shared" si="0"/>
        <v>1</v>
      </c>
      <c r="G39" s="200">
        <f t="shared" si="1"/>
        <v>0</v>
      </c>
      <c r="H39" s="201">
        <v>74</v>
      </c>
      <c r="I39" s="202">
        <v>2.9664351851851855E-2</v>
      </c>
      <c r="J39" s="203"/>
      <c r="K39" s="198"/>
      <c r="L39" s="204"/>
      <c r="M39" s="205"/>
      <c r="N39" s="203"/>
      <c r="O39" s="205"/>
      <c r="P39" s="204"/>
      <c r="Q39" s="205"/>
      <c r="R39" s="204"/>
      <c r="S39" s="136"/>
      <c r="T39" s="203"/>
      <c r="U39" s="203"/>
      <c r="V39" s="198"/>
      <c r="W39" s="204"/>
      <c r="X39" s="205"/>
      <c r="Y39" s="204"/>
      <c r="Z39" s="205"/>
      <c r="AA39" s="204"/>
      <c r="AB39" s="205"/>
      <c r="AC39" s="316"/>
      <c r="AD39" s="317"/>
      <c r="AE39" s="318"/>
      <c r="AF39" s="319"/>
    </row>
    <row r="40" spans="1:32" ht="14.95" customHeight="1" x14ac:dyDescent="0.25">
      <c r="A40" s="15" t="s">
        <v>61</v>
      </c>
      <c r="B40" s="115" t="s">
        <v>5</v>
      </c>
      <c r="C40" s="129">
        <v>1</v>
      </c>
      <c r="D40" s="289">
        <f>SUM(L40,N40,P40,R40,W40,Y40,AA40,AC40,AE40)</f>
        <v>785</v>
      </c>
      <c r="E40" s="117">
        <f>SUM(M40+O40+Q40+S40+X40+Z40+AB40+AD40+AF40)</f>
        <v>0.30310185185185184</v>
      </c>
      <c r="F40" s="324">
        <f t="shared" ref="F40:F68" si="4">COUNT(H40,J40,L40,N40,P40,R40,T40,W40,Y40,AA40)</f>
        <v>9</v>
      </c>
      <c r="G40" s="290">
        <f t="shared" ref="G40:G68" si="5">COUNT(AC40, AE40)</f>
        <v>2</v>
      </c>
      <c r="H40" s="54">
        <v>88</v>
      </c>
      <c r="I40" s="35">
        <v>1.5949074074074074E-2</v>
      </c>
      <c r="J40" s="27">
        <v>92</v>
      </c>
      <c r="K40" s="35">
        <v>0.1882175925925926</v>
      </c>
      <c r="L40" s="28"/>
      <c r="M40" s="35"/>
      <c r="N40" s="207">
        <v>99</v>
      </c>
      <c r="O40" s="85">
        <v>8.0416666666666664E-2</v>
      </c>
      <c r="P40" s="208">
        <v>95</v>
      </c>
      <c r="Q40" s="85">
        <v>1.3703703703703704E-2</v>
      </c>
      <c r="R40" s="208">
        <v>99</v>
      </c>
      <c r="S40" s="85">
        <v>3.2650462962962964E-2</v>
      </c>
      <c r="T40" s="28">
        <v>95</v>
      </c>
      <c r="U40" s="27">
        <v>12</v>
      </c>
      <c r="V40" s="206">
        <v>0.15336805555555555</v>
      </c>
      <c r="W40" s="208">
        <v>96</v>
      </c>
      <c r="X40" s="85">
        <v>6.2268518518518522E-2</v>
      </c>
      <c r="Y40" s="208">
        <v>99</v>
      </c>
      <c r="Z40" s="85">
        <v>4.3680555555555556E-2</v>
      </c>
      <c r="AA40" s="208">
        <v>99</v>
      </c>
      <c r="AB40" s="85">
        <v>2.9282407407407406E-2</v>
      </c>
      <c r="AC40" s="207">
        <v>100</v>
      </c>
      <c r="AD40" s="85">
        <v>3.7245370370370366E-2</v>
      </c>
      <c r="AE40" s="208">
        <v>98</v>
      </c>
      <c r="AF40" s="288">
        <v>3.8541666666666668E-3</v>
      </c>
    </row>
    <row r="41" spans="1:32" ht="14.95" customHeight="1" x14ac:dyDescent="0.25">
      <c r="A41" s="295" t="s">
        <v>57</v>
      </c>
      <c r="B41" s="296" t="s">
        <v>20</v>
      </c>
      <c r="C41" s="91">
        <v>2</v>
      </c>
      <c r="D41" s="300">
        <f>SUM(L41,N41,P41,R41,W41,Y41,AC41,AE41)</f>
        <v>781</v>
      </c>
      <c r="E41" s="100">
        <f>SUM(M41+O41+Q41+S41+X41+Z41+AD41+AF41)</f>
        <v>0.31961805555555556</v>
      </c>
      <c r="F41" s="298">
        <f t="shared" si="4"/>
        <v>10</v>
      </c>
      <c r="G41" s="301">
        <f t="shared" si="5"/>
        <v>2</v>
      </c>
      <c r="H41" s="53">
        <v>73</v>
      </c>
      <c r="I41" s="34">
        <v>1.7905092592592594E-2</v>
      </c>
      <c r="J41" s="29">
        <v>87</v>
      </c>
      <c r="K41" s="34">
        <v>0.24141203703703704</v>
      </c>
      <c r="L41" s="104">
        <v>97</v>
      </c>
      <c r="M41" s="77">
        <v>2.9166666666666664E-2</v>
      </c>
      <c r="N41" s="91">
        <v>97</v>
      </c>
      <c r="O41" s="77">
        <v>9.0671296296296292E-2</v>
      </c>
      <c r="P41" s="104">
        <v>96</v>
      </c>
      <c r="Q41" s="77">
        <v>1.2812499999999999E-2</v>
      </c>
      <c r="R41" s="104">
        <v>95</v>
      </c>
      <c r="S41" s="77">
        <v>4.1030092592592597E-2</v>
      </c>
      <c r="T41" s="31">
        <v>87</v>
      </c>
      <c r="U41" s="29">
        <v>4</v>
      </c>
      <c r="V41" s="30">
        <v>4.3240740740740739E-2</v>
      </c>
      <c r="W41" s="104">
        <v>97</v>
      </c>
      <c r="X41" s="77">
        <v>6.2152777777777779E-2</v>
      </c>
      <c r="Y41" s="104">
        <v>100</v>
      </c>
      <c r="Z41" s="77">
        <v>4.2881944444444438E-2</v>
      </c>
      <c r="AA41" s="31">
        <v>89</v>
      </c>
      <c r="AB41" s="34">
        <v>8.0601851851851855E-2</v>
      </c>
      <c r="AC41" s="91">
        <v>99</v>
      </c>
      <c r="AD41" s="77">
        <v>3.7291666666666667E-2</v>
      </c>
      <c r="AE41" s="104">
        <v>100</v>
      </c>
      <c r="AF41" s="274">
        <v>3.6111111111111114E-3</v>
      </c>
    </row>
    <row r="42" spans="1:32" ht="14.95" customHeight="1" x14ac:dyDescent="0.25">
      <c r="A42" s="295" t="s">
        <v>106</v>
      </c>
      <c r="B42" s="296" t="s">
        <v>5</v>
      </c>
      <c r="C42" s="91">
        <v>3</v>
      </c>
      <c r="D42" s="300">
        <f>SUM(H42,J42,L42,N42,P42,R42,T42,W42,Y42,AA42,AC42,AE42)</f>
        <v>767</v>
      </c>
      <c r="E42" s="100">
        <f>SUM(I42+K42+M42+O42+Q42+S42+V42+X42+Z42+AB42+AD42+AF42)</f>
        <v>0.45258101851851851</v>
      </c>
      <c r="F42" s="298">
        <f t="shared" si="4"/>
        <v>6</v>
      </c>
      <c r="G42" s="301">
        <f t="shared" si="5"/>
        <v>2</v>
      </c>
      <c r="H42" s="76">
        <v>89</v>
      </c>
      <c r="I42" s="77">
        <v>1.5868055555555555E-2</v>
      </c>
      <c r="J42" s="29"/>
      <c r="K42" s="34"/>
      <c r="L42" s="31"/>
      <c r="M42" s="34"/>
      <c r="N42" s="91">
        <v>98</v>
      </c>
      <c r="O42" s="77">
        <v>8.1550925925925929E-2</v>
      </c>
      <c r="P42" s="31"/>
      <c r="Q42" s="34"/>
      <c r="R42" s="102">
        <v>97</v>
      </c>
      <c r="S42" s="103">
        <v>3.4606481481481481E-2</v>
      </c>
      <c r="T42" s="104">
        <v>97</v>
      </c>
      <c r="U42" s="91">
        <v>13</v>
      </c>
      <c r="V42" s="100">
        <v>0.14894675925925926</v>
      </c>
      <c r="W42" s="104">
        <v>95</v>
      </c>
      <c r="X42" s="77">
        <v>6.9074074074074079E-2</v>
      </c>
      <c r="Y42" s="104">
        <v>97</v>
      </c>
      <c r="Z42" s="77">
        <v>5.7384259259259253E-2</v>
      </c>
      <c r="AA42" s="31"/>
      <c r="AB42" s="34"/>
      <c r="AC42" s="91">
        <v>98</v>
      </c>
      <c r="AD42" s="77">
        <v>4.1041666666666664E-2</v>
      </c>
      <c r="AE42" s="104">
        <v>96</v>
      </c>
      <c r="AF42" s="274">
        <v>4.108796296296297E-3</v>
      </c>
    </row>
    <row r="43" spans="1:32" ht="14.95" customHeight="1" x14ac:dyDescent="0.25">
      <c r="A43" s="295" t="s">
        <v>78</v>
      </c>
      <c r="B43" s="296" t="s">
        <v>5</v>
      </c>
      <c r="C43" s="91">
        <v>4</v>
      </c>
      <c r="D43" s="300">
        <f>SUM(N43,R43,T43,W43,Y43,AA43,AC43,AE43)</f>
        <v>756</v>
      </c>
      <c r="E43" s="100">
        <f>SUM(O43+S43+V43+X43+Z43+AB43+AD43+AF43)</f>
        <v>0.49571759259259257</v>
      </c>
      <c r="F43" s="298">
        <f t="shared" si="4"/>
        <v>10</v>
      </c>
      <c r="G43" s="301">
        <f t="shared" si="5"/>
        <v>2</v>
      </c>
      <c r="H43" s="53">
        <v>81</v>
      </c>
      <c r="I43" s="34">
        <v>1.7291666666666667E-2</v>
      </c>
      <c r="J43" s="29">
        <v>91</v>
      </c>
      <c r="K43" s="34">
        <v>0.18945601851851854</v>
      </c>
      <c r="L43" s="31">
        <v>90</v>
      </c>
      <c r="M43" s="34">
        <v>3.3923611111111113E-2</v>
      </c>
      <c r="N43" s="91">
        <v>94</v>
      </c>
      <c r="O43" s="77">
        <v>9.5613425925925921E-2</v>
      </c>
      <c r="P43" s="31">
        <v>91</v>
      </c>
      <c r="Q43" s="34">
        <v>1.5925925925925927E-2</v>
      </c>
      <c r="R43" s="104">
        <v>94</v>
      </c>
      <c r="S43" s="77">
        <v>4.1817129629629628E-2</v>
      </c>
      <c r="T43" s="89">
        <v>92</v>
      </c>
      <c r="U43" s="89">
        <v>10</v>
      </c>
      <c r="V43" s="90">
        <v>0.14288194444444444</v>
      </c>
      <c r="W43" s="104">
        <v>94</v>
      </c>
      <c r="X43" s="77">
        <v>7.554398148148149E-2</v>
      </c>
      <c r="Y43" s="104">
        <v>98</v>
      </c>
      <c r="Z43" s="77">
        <v>5.392361111111111E-2</v>
      </c>
      <c r="AA43" s="102">
        <v>96</v>
      </c>
      <c r="AB43" s="103">
        <v>3.7465277777777778E-2</v>
      </c>
      <c r="AC43" s="89">
        <v>95</v>
      </c>
      <c r="AD43" s="90">
        <v>4.3854166666666666E-2</v>
      </c>
      <c r="AE43" s="102">
        <v>93</v>
      </c>
      <c r="AF43" s="275">
        <v>4.6180555555555558E-3</v>
      </c>
    </row>
    <row r="44" spans="1:32" ht="14.95" customHeight="1" x14ac:dyDescent="0.25">
      <c r="A44" s="295" t="s">
        <v>47</v>
      </c>
      <c r="B44" s="296" t="s">
        <v>6</v>
      </c>
      <c r="C44" s="91">
        <v>5</v>
      </c>
      <c r="D44" s="300">
        <f>SUM(N44,P44,R44,W44,Y44,AA44,AC44,AE44)</f>
        <v>751</v>
      </c>
      <c r="E44" s="100">
        <f>SUM(O44+Q44+S44+X44+Z44+AB44+AD44+AF44)</f>
        <v>0.39049768518518518</v>
      </c>
      <c r="F44" s="298">
        <f t="shared" si="4"/>
        <v>10</v>
      </c>
      <c r="G44" s="301">
        <f t="shared" si="5"/>
        <v>2</v>
      </c>
      <c r="H44" s="53">
        <v>78</v>
      </c>
      <c r="I44" s="34">
        <v>1.7465277777777777E-2</v>
      </c>
      <c r="J44" s="29">
        <v>90</v>
      </c>
      <c r="K44" s="34">
        <v>0.19668981481481482</v>
      </c>
      <c r="L44" s="31">
        <v>83</v>
      </c>
      <c r="M44" s="34">
        <v>3.9189814814814809E-2</v>
      </c>
      <c r="N44" s="91">
        <v>93</v>
      </c>
      <c r="O44" s="77">
        <v>0.1013888888888889</v>
      </c>
      <c r="P44" s="104">
        <v>93</v>
      </c>
      <c r="Q44" s="77">
        <v>1.4953703703703705E-2</v>
      </c>
      <c r="R44" s="104">
        <v>96</v>
      </c>
      <c r="S44" s="77">
        <v>3.7384259259259263E-2</v>
      </c>
      <c r="T44" s="31">
        <v>93</v>
      </c>
      <c r="U44" s="29">
        <v>10</v>
      </c>
      <c r="V44" s="30">
        <v>0.12016203703703704</v>
      </c>
      <c r="W44" s="104">
        <v>93</v>
      </c>
      <c r="X44" s="77">
        <v>8.3333333333333329E-2</v>
      </c>
      <c r="Y44" s="104">
        <v>96</v>
      </c>
      <c r="Z44" s="77">
        <v>6.1562499999999999E-2</v>
      </c>
      <c r="AA44" s="104">
        <v>95</v>
      </c>
      <c r="AB44" s="77">
        <v>4.02662037037037E-2</v>
      </c>
      <c r="AC44" s="91">
        <v>93</v>
      </c>
      <c r="AD44" s="77">
        <v>4.6932870370370368E-2</v>
      </c>
      <c r="AE44" s="104">
        <v>92</v>
      </c>
      <c r="AF44" s="274">
        <v>4.6759259259259263E-3</v>
      </c>
    </row>
    <row r="45" spans="1:32" ht="14.95" customHeight="1" x14ac:dyDescent="0.25">
      <c r="A45" s="295" t="s">
        <v>45</v>
      </c>
      <c r="B45" s="296" t="s">
        <v>6</v>
      </c>
      <c r="C45" s="91">
        <v>6</v>
      </c>
      <c r="D45" s="300">
        <f>SUM(N45,R45,T45,W45,Y45,AA45,AC45,AE45)</f>
        <v>746</v>
      </c>
      <c r="E45" s="100">
        <f>SUM(O45+S45+V45+X45+Z45+AB45+AD45+AF45)</f>
        <v>0.82650462962962967</v>
      </c>
      <c r="F45" s="298">
        <f t="shared" si="4"/>
        <v>10</v>
      </c>
      <c r="G45" s="301">
        <f t="shared" si="5"/>
        <v>2</v>
      </c>
      <c r="H45" s="63">
        <v>61</v>
      </c>
      <c r="I45" s="34">
        <v>2.0324074074074074E-2</v>
      </c>
      <c r="J45" s="29">
        <v>84</v>
      </c>
      <c r="K45" s="34">
        <v>0.28358796296296296</v>
      </c>
      <c r="L45" s="31">
        <v>86</v>
      </c>
      <c r="M45" s="34">
        <v>3.7476851851851851E-2</v>
      </c>
      <c r="N45" s="91">
        <v>92</v>
      </c>
      <c r="O45" s="77">
        <v>0.10879629629629629</v>
      </c>
      <c r="P45" s="31">
        <v>86</v>
      </c>
      <c r="Q45" s="34">
        <v>1.7893518518518517E-2</v>
      </c>
      <c r="R45" s="104">
        <v>93</v>
      </c>
      <c r="S45" s="77">
        <v>4.4976851851851851E-2</v>
      </c>
      <c r="T45" s="104">
        <v>100</v>
      </c>
      <c r="U45" s="91">
        <v>24</v>
      </c>
      <c r="V45" s="100">
        <v>0.42311342592592593</v>
      </c>
      <c r="W45" s="102">
        <v>92</v>
      </c>
      <c r="X45" s="103">
        <v>8.7280092592592604E-2</v>
      </c>
      <c r="Y45" s="102">
        <v>95</v>
      </c>
      <c r="Z45" s="103">
        <v>6.25E-2</v>
      </c>
      <c r="AA45" s="104">
        <v>94</v>
      </c>
      <c r="AB45" s="77">
        <v>4.3159722222222224E-2</v>
      </c>
      <c r="AC45" s="91">
        <v>92</v>
      </c>
      <c r="AD45" s="77">
        <v>5.1168981481481489E-2</v>
      </c>
      <c r="AE45" s="104">
        <v>88</v>
      </c>
      <c r="AF45" s="274">
        <v>5.5092592592592589E-3</v>
      </c>
    </row>
    <row r="46" spans="1:32" ht="14.95" customHeight="1" x14ac:dyDescent="0.25">
      <c r="A46" s="295" t="s">
        <v>39</v>
      </c>
      <c r="B46" s="296" t="s">
        <v>0</v>
      </c>
      <c r="C46" s="91">
        <v>7</v>
      </c>
      <c r="D46" s="300">
        <f>SUM(J46,L46,N46,P46,R46,T46,W46,Y46,AA46,AC46,AE46)</f>
        <v>729</v>
      </c>
      <c r="E46" s="100">
        <f>SUM(K46+M46+O46+Q46+S46+V46+X46+Z46+AB46+AD46+AF46)</f>
        <v>0.66865740740740731</v>
      </c>
      <c r="F46" s="298">
        <f t="shared" si="4"/>
        <v>7</v>
      </c>
      <c r="G46" s="301">
        <f t="shared" si="5"/>
        <v>2</v>
      </c>
      <c r="H46" s="53">
        <v>65</v>
      </c>
      <c r="I46" s="34">
        <v>1.9027777777777779E-2</v>
      </c>
      <c r="J46" s="29"/>
      <c r="K46" s="34"/>
      <c r="L46" s="104">
        <v>89</v>
      </c>
      <c r="M46" s="77">
        <v>3.4224537037037032E-2</v>
      </c>
      <c r="N46" s="91">
        <v>91</v>
      </c>
      <c r="O46" s="77">
        <v>0.10986111111111112</v>
      </c>
      <c r="P46" s="31"/>
      <c r="Q46" s="34"/>
      <c r="R46" s="31"/>
      <c r="S46" s="34"/>
      <c r="T46" s="104">
        <v>98</v>
      </c>
      <c r="U46" s="91">
        <v>15</v>
      </c>
      <c r="V46" s="100">
        <v>0.23627314814814815</v>
      </c>
      <c r="W46" s="104">
        <v>91</v>
      </c>
      <c r="X46" s="77">
        <v>8.8298611111111105E-2</v>
      </c>
      <c r="Y46" s="104">
        <v>91</v>
      </c>
      <c r="Z46" s="77">
        <v>7.0891203703703706E-2</v>
      </c>
      <c r="AA46" s="104">
        <v>92</v>
      </c>
      <c r="AB46" s="77">
        <v>4.6574074074074073E-2</v>
      </c>
      <c r="AC46" s="91">
        <v>88</v>
      </c>
      <c r="AD46" s="77">
        <v>7.7118055555555551E-2</v>
      </c>
      <c r="AE46" s="104">
        <v>89</v>
      </c>
      <c r="AF46" s="274">
        <v>5.4166666666666669E-3</v>
      </c>
    </row>
    <row r="47" spans="1:32" ht="14.95" customHeight="1" x14ac:dyDescent="0.25">
      <c r="A47" s="295" t="s">
        <v>90</v>
      </c>
      <c r="B47" s="296" t="s">
        <v>6</v>
      </c>
      <c r="C47" s="91">
        <v>8</v>
      </c>
      <c r="D47" s="300">
        <f>SUM(J47,N47,R47,T47,W47,Y47,AA47,AC47,AE47)</f>
        <v>727</v>
      </c>
      <c r="E47" s="100">
        <f>SUM(K47+O47+S47+V47+X47+Z47+AB47+AD47+AF47)</f>
        <v>0.61976851851851855</v>
      </c>
      <c r="F47" s="298">
        <f t="shared" si="4"/>
        <v>9</v>
      </c>
      <c r="G47" s="301">
        <f t="shared" si="5"/>
        <v>2</v>
      </c>
      <c r="H47" s="53">
        <v>64</v>
      </c>
      <c r="I47" s="34">
        <v>1.951388888888889E-2</v>
      </c>
      <c r="J47" s="29"/>
      <c r="K47" s="34"/>
      <c r="L47" s="31">
        <v>84</v>
      </c>
      <c r="M47" s="34">
        <v>3.888888888888889E-2</v>
      </c>
      <c r="N47" s="91">
        <v>90</v>
      </c>
      <c r="O47" s="77">
        <v>0.13153935185185187</v>
      </c>
      <c r="P47" s="31">
        <v>87</v>
      </c>
      <c r="Q47" s="34">
        <v>1.7152777777777777E-2</v>
      </c>
      <c r="R47" s="104">
        <v>91</v>
      </c>
      <c r="S47" s="77">
        <v>5.2199074074074071E-2</v>
      </c>
      <c r="T47" s="104">
        <v>91</v>
      </c>
      <c r="U47" s="91">
        <v>10</v>
      </c>
      <c r="V47" s="100">
        <v>0.16539351851851852</v>
      </c>
      <c r="W47" s="104">
        <v>90</v>
      </c>
      <c r="X47" s="77">
        <v>9.6458333333333326E-2</v>
      </c>
      <c r="Y47" s="104">
        <v>92</v>
      </c>
      <c r="Z47" s="77">
        <v>6.8449074074074079E-2</v>
      </c>
      <c r="AA47" s="104">
        <v>93</v>
      </c>
      <c r="AB47" s="77">
        <v>4.5833333333333337E-2</v>
      </c>
      <c r="AC47" s="91">
        <v>90</v>
      </c>
      <c r="AD47" s="77">
        <v>5.46875E-2</v>
      </c>
      <c r="AE47" s="104">
        <v>90</v>
      </c>
      <c r="AF47" s="274">
        <v>5.208333333333333E-3</v>
      </c>
    </row>
    <row r="48" spans="1:32" ht="14.95" customHeight="1" x14ac:dyDescent="0.25">
      <c r="A48" s="295" t="s">
        <v>81</v>
      </c>
      <c r="B48" s="296" t="s">
        <v>6</v>
      </c>
      <c r="C48" s="91">
        <v>9</v>
      </c>
      <c r="D48" s="300">
        <f>SUM(L48,N48,P48,R48,T48,W48,Y48,AA48,AC48,AE48)</f>
        <v>715</v>
      </c>
      <c r="E48" s="100">
        <f>SUM(M48+O48+Q48+S48+V48+X48+Z48+AB48+AD48+AF48)</f>
        <v>0.41146990740740741</v>
      </c>
      <c r="F48" s="298">
        <f t="shared" si="4"/>
        <v>8</v>
      </c>
      <c r="G48" s="301">
        <f t="shared" si="5"/>
        <v>2</v>
      </c>
      <c r="H48" s="53">
        <v>74</v>
      </c>
      <c r="I48" s="34">
        <v>1.7800925925925925E-2</v>
      </c>
      <c r="J48" s="29">
        <v>83</v>
      </c>
      <c r="K48" s="34">
        <v>0.30863425925925925</v>
      </c>
      <c r="L48" s="104">
        <v>88</v>
      </c>
      <c r="M48" s="77">
        <v>3.4930555555555555E-2</v>
      </c>
      <c r="N48" s="91">
        <v>90</v>
      </c>
      <c r="O48" s="77">
        <v>0.13153935185185187</v>
      </c>
      <c r="P48" s="104">
        <v>89</v>
      </c>
      <c r="Q48" s="77">
        <v>1.6168981481481482E-2</v>
      </c>
      <c r="R48" s="104">
        <v>89</v>
      </c>
      <c r="S48" s="77">
        <v>5.5150462962962964E-2</v>
      </c>
      <c r="T48" s="104">
        <v>86</v>
      </c>
      <c r="U48" s="91">
        <v>4</v>
      </c>
      <c r="V48" s="100">
        <v>4.6689814814814816E-2</v>
      </c>
      <c r="W48" s="31"/>
      <c r="X48" s="34"/>
      <c r="Y48" s="104">
        <v>93</v>
      </c>
      <c r="Z48" s="77">
        <v>6.4571759259259259E-2</v>
      </c>
      <c r="AA48" s="31"/>
      <c r="AB48" s="34"/>
      <c r="AC48" s="91">
        <v>89</v>
      </c>
      <c r="AD48" s="77">
        <v>5.7280092592592591E-2</v>
      </c>
      <c r="AE48" s="104">
        <v>91</v>
      </c>
      <c r="AF48" s="274">
        <v>5.138888888888889E-3</v>
      </c>
    </row>
    <row r="49" spans="1:32" ht="14.95" customHeight="1" x14ac:dyDescent="0.25">
      <c r="A49" s="295" t="s">
        <v>122</v>
      </c>
      <c r="B49" s="296" t="s">
        <v>6</v>
      </c>
      <c r="C49" s="91">
        <v>10</v>
      </c>
      <c r="D49" s="300">
        <f>SUM(H49,J49,L49,N49,P49,R49,T49,W49,Y49,AA49,AC49,AE49)</f>
        <v>684</v>
      </c>
      <c r="E49" s="100">
        <f>SUM(I49+K49+M49+O49+Q49+S49+V49+X49+Z49+AB49+AD49+AF49)</f>
        <v>0.6183333333333334</v>
      </c>
      <c r="F49" s="298">
        <f t="shared" si="4"/>
        <v>6</v>
      </c>
      <c r="G49" s="301">
        <f t="shared" si="5"/>
        <v>2</v>
      </c>
      <c r="H49" s="53"/>
      <c r="I49" s="34"/>
      <c r="J49" s="29"/>
      <c r="K49" s="34"/>
      <c r="L49" s="104">
        <v>82</v>
      </c>
      <c r="M49" s="77">
        <v>4.6608796296296294E-2</v>
      </c>
      <c r="N49" s="91">
        <v>86</v>
      </c>
      <c r="O49" s="77">
        <v>0.15621527777777777</v>
      </c>
      <c r="P49" s="104">
        <v>84</v>
      </c>
      <c r="Q49" s="77">
        <v>2.1631944444444443E-2</v>
      </c>
      <c r="R49" s="104">
        <v>87</v>
      </c>
      <c r="S49" s="77">
        <v>0.12017361111111112</v>
      </c>
      <c r="T49" s="31"/>
      <c r="U49" s="29"/>
      <c r="V49" s="30"/>
      <c r="W49" s="31"/>
      <c r="X49" s="34"/>
      <c r="Y49" s="104">
        <v>87</v>
      </c>
      <c r="Z49" s="77">
        <v>8.9629629629629629E-2</v>
      </c>
      <c r="AA49" s="104">
        <v>87</v>
      </c>
      <c r="AB49" s="77">
        <v>8.9513888888888893E-2</v>
      </c>
      <c r="AC49" s="91">
        <v>87</v>
      </c>
      <c r="AD49" s="77">
        <v>8.3807870370370366E-2</v>
      </c>
      <c r="AE49" s="104">
        <v>84</v>
      </c>
      <c r="AF49" s="274">
        <v>1.0752314814814814E-2</v>
      </c>
    </row>
    <row r="50" spans="1:32" ht="14.95" customHeight="1" x14ac:dyDescent="0.25">
      <c r="A50" s="295" t="s">
        <v>105</v>
      </c>
      <c r="B50" s="296" t="s">
        <v>5</v>
      </c>
      <c r="C50" s="91">
        <v>11</v>
      </c>
      <c r="D50" s="300">
        <f>SUM(H50,J50,L50,N50,P50,R50,T50,W50,Y50,AA50,AC50,AE50)</f>
        <v>673</v>
      </c>
      <c r="E50" s="100">
        <f>SUM(I50+K50+M50+O50+Q50+S50+V50+X50+Z50+AB50+AD50+AF50)</f>
        <v>0.35370370370370374</v>
      </c>
      <c r="F50" s="298">
        <f t="shared" si="4"/>
        <v>6</v>
      </c>
      <c r="G50" s="301">
        <f t="shared" si="5"/>
        <v>2</v>
      </c>
      <c r="H50" s="76">
        <v>59</v>
      </c>
      <c r="I50" s="77">
        <v>2.2476851851851855E-2</v>
      </c>
      <c r="J50" s="29"/>
      <c r="K50" s="34"/>
      <c r="L50" s="31"/>
      <c r="M50" s="34"/>
      <c r="N50" s="29"/>
      <c r="O50" s="34"/>
      <c r="P50" s="102">
        <v>88</v>
      </c>
      <c r="Q50" s="103">
        <v>1.6493055555555556E-2</v>
      </c>
      <c r="R50" s="31"/>
      <c r="S50" s="34"/>
      <c r="T50" s="89">
        <v>81</v>
      </c>
      <c r="U50" s="89">
        <v>1</v>
      </c>
      <c r="V50" s="90">
        <v>2.0636574074074075E-2</v>
      </c>
      <c r="W50" s="104">
        <v>89</v>
      </c>
      <c r="X50" s="77">
        <v>0.10694444444444444</v>
      </c>
      <c r="Y50" s="104">
        <v>89</v>
      </c>
      <c r="Z50" s="77">
        <v>7.7083333333333337E-2</v>
      </c>
      <c r="AA50" s="104">
        <v>91</v>
      </c>
      <c r="AB50" s="77">
        <v>4.7395833333333331E-2</v>
      </c>
      <c r="AC50" s="91">
        <v>91</v>
      </c>
      <c r="AD50" s="77">
        <v>5.4629629629629632E-2</v>
      </c>
      <c r="AE50" s="104">
        <v>85</v>
      </c>
      <c r="AF50" s="274">
        <v>8.0439814814814818E-3</v>
      </c>
    </row>
    <row r="51" spans="1:32" ht="14.95" customHeight="1" x14ac:dyDescent="0.25">
      <c r="A51" s="295" t="s">
        <v>41</v>
      </c>
      <c r="B51" s="296" t="s">
        <v>5</v>
      </c>
      <c r="C51" s="91">
        <v>12</v>
      </c>
      <c r="D51" s="300">
        <f>SUM(J51,L51,P51,R51,T51,W51,Y51,AA51,AC51,AE51)</f>
        <v>636</v>
      </c>
      <c r="E51" s="100">
        <f>SUM(K51+M51+Q51+S51+V51+X51+Z51+AB51+AD51+AF51)</f>
        <v>0.41614583333333333</v>
      </c>
      <c r="F51" s="298">
        <f t="shared" si="4"/>
        <v>8</v>
      </c>
      <c r="G51" s="301">
        <f t="shared" si="5"/>
        <v>1</v>
      </c>
      <c r="H51" s="63">
        <v>79</v>
      </c>
      <c r="I51" s="34">
        <v>1.7349537037037038E-2</v>
      </c>
      <c r="J51" s="29"/>
      <c r="K51" s="34"/>
      <c r="L51" s="104">
        <v>95</v>
      </c>
      <c r="M51" s="77">
        <v>3.1018518518518515E-2</v>
      </c>
      <c r="N51" s="29">
        <v>88</v>
      </c>
      <c r="O51" s="34">
        <v>0.13699074074074075</v>
      </c>
      <c r="P51" s="31"/>
      <c r="Q51" s="34"/>
      <c r="R51" s="104">
        <v>92</v>
      </c>
      <c r="S51" s="77">
        <v>5.0937499999999997E-2</v>
      </c>
      <c r="T51" s="104">
        <v>88</v>
      </c>
      <c r="U51" s="91">
        <v>4</v>
      </c>
      <c r="V51" s="100">
        <v>4.0462962962962964E-2</v>
      </c>
      <c r="W51" s="104">
        <v>88</v>
      </c>
      <c r="X51" s="77">
        <v>0.13135416666666666</v>
      </c>
      <c r="Y51" s="104">
        <v>90</v>
      </c>
      <c r="Z51" s="77">
        <v>7.5439814814814821E-2</v>
      </c>
      <c r="AA51" s="104">
        <v>88</v>
      </c>
      <c r="AB51" s="77">
        <v>8.2395833333333335E-2</v>
      </c>
      <c r="AC51" s="91"/>
      <c r="AD51" s="77"/>
      <c r="AE51" s="104">
        <v>95</v>
      </c>
      <c r="AF51" s="274">
        <v>4.5370370370370365E-3</v>
      </c>
    </row>
    <row r="52" spans="1:32" ht="14.95" customHeight="1" x14ac:dyDescent="0.25">
      <c r="A52" s="295" t="s">
        <v>52</v>
      </c>
      <c r="B52" s="296" t="s">
        <v>7</v>
      </c>
      <c r="C52" s="91">
        <v>13</v>
      </c>
      <c r="D52" s="300">
        <f>SUM(J52,L52,N52,P52,R52,T52,W52,Y52,AA52,AC52,AE52)</f>
        <v>600</v>
      </c>
      <c r="E52" s="100">
        <f>SUM(K52+M52+O52+Q52+S52+V52+X52+Z52+AB52+AD52+AF52)</f>
        <v>0.29594907407407406</v>
      </c>
      <c r="F52" s="298">
        <f t="shared" si="4"/>
        <v>7</v>
      </c>
      <c r="G52" s="301">
        <f t="shared" si="5"/>
        <v>1</v>
      </c>
      <c r="H52" s="53">
        <v>62</v>
      </c>
      <c r="I52" s="34">
        <v>2.028935185185185E-2</v>
      </c>
      <c r="J52" s="29"/>
      <c r="K52" s="34"/>
      <c r="L52" s="104">
        <v>85</v>
      </c>
      <c r="M52" s="77">
        <v>3.7962962962962962E-2</v>
      </c>
      <c r="N52" s="29"/>
      <c r="O52" s="34"/>
      <c r="P52" s="104">
        <v>82</v>
      </c>
      <c r="Q52" s="77">
        <v>2.2928240740740739E-2</v>
      </c>
      <c r="R52" s="104">
        <v>90</v>
      </c>
      <c r="S52" s="77">
        <v>5.4490740740740735E-2</v>
      </c>
      <c r="T52" s="104">
        <v>80</v>
      </c>
      <c r="U52" s="91">
        <v>1</v>
      </c>
      <c r="V52" s="100">
        <v>3.2673611111111105E-2</v>
      </c>
      <c r="W52" s="31"/>
      <c r="X52" s="34"/>
      <c r="Y52" s="104">
        <v>86</v>
      </c>
      <c r="Z52" s="77">
        <v>9.1435185185185189E-2</v>
      </c>
      <c r="AA52" s="104">
        <v>90</v>
      </c>
      <c r="AB52" s="77">
        <v>5.0868055555555548E-2</v>
      </c>
      <c r="AC52" s="91"/>
      <c r="AD52" s="77"/>
      <c r="AE52" s="104">
        <v>87</v>
      </c>
      <c r="AF52" s="274">
        <v>5.5902777777777782E-3</v>
      </c>
    </row>
    <row r="53" spans="1:32" ht="14.95" customHeight="1" x14ac:dyDescent="0.25">
      <c r="A53" s="295" t="s">
        <v>88</v>
      </c>
      <c r="B53" s="296" t="s">
        <v>0</v>
      </c>
      <c r="C53" s="91">
        <v>14</v>
      </c>
      <c r="D53" s="300">
        <f t="shared" ref="D53:D90" si="6">SUM(H53,J53,L53,N53,P53,R53,T53,W53,Y53,AA53,AC53,AE53)</f>
        <v>579</v>
      </c>
      <c r="E53" s="100">
        <f t="shared" ref="E53:E90" si="7">SUM(I53+K53+M53+O53+Q53+S53+V53+X53+Z53+AB53+AD53+AF53)</f>
        <v>0.31868055555555558</v>
      </c>
      <c r="F53" s="298">
        <f t="shared" si="4"/>
        <v>6</v>
      </c>
      <c r="G53" s="301">
        <f t="shared" si="5"/>
        <v>0</v>
      </c>
      <c r="H53" s="76">
        <v>96</v>
      </c>
      <c r="I53" s="77">
        <v>1.4537037037037038E-2</v>
      </c>
      <c r="J53" s="91">
        <v>98</v>
      </c>
      <c r="K53" s="77">
        <v>0.13745370370370372</v>
      </c>
      <c r="L53" s="104">
        <v>99</v>
      </c>
      <c r="M53" s="77">
        <v>2.5914351851851855E-2</v>
      </c>
      <c r="N53" s="29"/>
      <c r="O53" s="34"/>
      <c r="P53" s="104">
        <v>98</v>
      </c>
      <c r="Q53" s="77">
        <v>1.269675925925926E-2</v>
      </c>
      <c r="R53" s="31"/>
      <c r="S53" s="34"/>
      <c r="T53" s="31"/>
      <c r="U53" s="29"/>
      <c r="V53" s="30"/>
      <c r="W53" s="104">
        <v>90</v>
      </c>
      <c r="X53" s="77">
        <v>9.7708333333333328E-2</v>
      </c>
      <c r="Y53" s="31"/>
      <c r="Z53" s="34"/>
      <c r="AA53" s="104">
        <v>98</v>
      </c>
      <c r="AB53" s="77">
        <v>3.037037037037037E-2</v>
      </c>
      <c r="AC53" s="91"/>
      <c r="AD53" s="77"/>
      <c r="AE53" s="104"/>
      <c r="AF53" s="274"/>
    </row>
    <row r="54" spans="1:32" ht="14.95" customHeight="1" x14ac:dyDescent="0.25">
      <c r="A54" s="295" t="s">
        <v>87</v>
      </c>
      <c r="B54" s="296" t="s">
        <v>6</v>
      </c>
      <c r="C54" s="91">
        <v>15</v>
      </c>
      <c r="D54" s="300">
        <f t="shared" si="6"/>
        <v>531</v>
      </c>
      <c r="E54" s="100">
        <f t="shared" si="7"/>
        <v>0.26572916666666668</v>
      </c>
      <c r="F54" s="298">
        <f t="shared" si="4"/>
        <v>4</v>
      </c>
      <c r="G54" s="301">
        <f t="shared" si="5"/>
        <v>2</v>
      </c>
      <c r="H54" s="79">
        <v>66</v>
      </c>
      <c r="I54" s="77">
        <v>1.8819444444444448E-2</v>
      </c>
      <c r="J54" s="29"/>
      <c r="K54" s="34"/>
      <c r="L54" s="104">
        <v>93</v>
      </c>
      <c r="M54" s="77">
        <v>3.2754629629629627E-2</v>
      </c>
      <c r="N54" s="29"/>
      <c r="O54" s="34"/>
      <c r="P54" s="31"/>
      <c r="Q54" s="34"/>
      <c r="R54" s="31"/>
      <c r="S54" s="34"/>
      <c r="T54" s="104">
        <v>90</v>
      </c>
      <c r="U54" s="91">
        <v>8</v>
      </c>
      <c r="V54" s="100">
        <v>9.9780092592592587E-2</v>
      </c>
      <c r="W54" s="31"/>
      <c r="X54" s="34"/>
      <c r="Y54" s="104">
        <v>94</v>
      </c>
      <c r="Z54" s="77">
        <v>6.3009259259259265E-2</v>
      </c>
      <c r="AA54" s="68"/>
      <c r="AB54" s="73"/>
      <c r="AC54" s="91">
        <v>94</v>
      </c>
      <c r="AD54" s="77">
        <v>4.6770833333333338E-2</v>
      </c>
      <c r="AE54" s="104">
        <v>94</v>
      </c>
      <c r="AF54" s="274">
        <v>4.5949074074074078E-3</v>
      </c>
    </row>
    <row r="55" spans="1:32" ht="14.95" customHeight="1" x14ac:dyDescent="0.25">
      <c r="A55" s="32" t="s">
        <v>66</v>
      </c>
      <c r="B55" s="33" t="s">
        <v>20</v>
      </c>
      <c r="C55" s="29">
        <v>16</v>
      </c>
      <c r="D55" s="47">
        <f t="shared" si="6"/>
        <v>449</v>
      </c>
      <c r="E55" s="30">
        <f t="shared" si="7"/>
        <v>0.35096064814814809</v>
      </c>
      <c r="F55" s="71">
        <f t="shared" si="4"/>
        <v>4</v>
      </c>
      <c r="G55" s="60">
        <f t="shared" si="5"/>
        <v>1</v>
      </c>
      <c r="H55" s="76">
        <v>67</v>
      </c>
      <c r="I55" s="77">
        <v>1.8645833333333334E-2</v>
      </c>
      <c r="J55" s="29"/>
      <c r="K55" s="34"/>
      <c r="L55" s="31"/>
      <c r="M55" s="34"/>
      <c r="N55" s="29"/>
      <c r="O55" s="34"/>
      <c r="P55" s="31"/>
      <c r="Q55" s="34"/>
      <c r="R55" s="68"/>
      <c r="S55" s="73"/>
      <c r="T55" s="104">
        <v>99</v>
      </c>
      <c r="U55" s="91">
        <v>16</v>
      </c>
      <c r="V55" s="100">
        <v>0.18908564814814813</v>
      </c>
      <c r="W55" s="104">
        <v>98</v>
      </c>
      <c r="X55" s="77">
        <v>6.1898148148148147E-2</v>
      </c>
      <c r="Y55" s="104">
        <v>88</v>
      </c>
      <c r="Z55" s="77">
        <v>7.7453703703703705E-2</v>
      </c>
      <c r="AA55" s="31"/>
      <c r="AB55" s="34"/>
      <c r="AC55" s="91"/>
      <c r="AD55" s="77"/>
      <c r="AE55" s="104">
        <v>97</v>
      </c>
      <c r="AF55" s="274">
        <v>3.8773148148148143E-3</v>
      </c>
    </row>
    <row r="56" spans="1:32" ht="14.95" customHeight="1" x14ac:dyDescent="0.25">
      <c r="A56" s="32" t="s">
        <v>48</v>
      </c>
      <c r="B56" s="33" t="s">
        <v>20</v>
      </c>
      <c r="C56" s="29">
        <v>17</v>
      </c>
      <c r="D56" s="47">
        <f t="shared" si="6"/>
        <v>441</v>
      </c>
      <c r="E56" s="30">
        <f t="shared" si="7"/>
        <v>0.39234953703703712</v>
      </c>
      <c r="F56" s="71">
        <f t="shared" si="4"/>
        <v>4</v>
      </c>
      <c r="G56" s="60">
        <f t="shared" si="5"/>
        <v>1</v>
      </c>
      <c r="H56" s="79">
        <v>68</v>
      </c>
      <c r="I56" s="77">
        <v>1.8379629629629628E-2</v>
      </c>
      <c r="J56" s="91">
        <v>88</v>
      </c>
      <c r="K56" s="100">
        <v>0.20497685185185185</v>
      </c>
      <c r="L56" s="104">
        <v>94</v>
      </c>
      <c r="M56" s="77">
        <v>3.1597222222222221E-2</v>
      </c>
      <c r="N56" s="91">
        <v>95</v>
      </c>
      <c r="O56" s="77">
        <v>9.3634259259259264E-2</v>
      </c>
      <c r="P56" s="31"/>
      <c r="Q56" s="34"/>
      <c r="R56" s="31"/>
      <c r="S56" s="34"/>
      <c r="T56" s="31"/>
      <c r="U56" s="29"/>
      <c r="V56" s="30"/>
      <c r="W56" s="31"/>
      <c r="X56" s="34"/>
      <c r="Y56" s="31"/>
      <c r="Z56" s="34"/>
      <c r="AA56" s="31"/>
      <c r="AB56" s="34"/>
      <c r="AC56" s="91">
        <v>96</v>
      </c>
      <c r="AD56" s="77">
        <v>4.3761574074074078E-2</v>
      </c>
      <c r="AE56" s="104"/>
      <c r="AF56" s="274"/>
    </row>
    <row r="57" spans="1:32" ht="14.95" customHeight="1" x14ac:dyDescent="0.25">
      <c r="A57" s="32" t="s">
        <v>103</v>
      </c>
      <c r="B57" s="33" t="s">
        <v>6</v>
      </c>
      <c r="C57" s="29">
        <v>18</v>
      </c>
      <c r="D57" s="47">
        <f t="shared" si="6"/>
        <v>429</v>
      </c>
      <c r="E57" s="30">
        <f t="shared" si="7"/>
        <v>0.1706597222222222</v>
      </c>
      <c r="F57" s="71">
        <f t="shared" si="4"/>
        <v>5</v>
      </c>
      <c r="G57" s="60">
        <f t="shared" si="5"/>
        <v>0</v>
      </c>
      <c r="H57" s="76">
        <v>75</v>
      </c>
      <c r="I57" s="77">
        <v>1.7766203703703704E-2</v>
      </c>
      <c r="J57" s="29"/>
      <c r="K57" s="34"/>
      <c r="L57" s="104">
        <v>91</v>
      </c>
      <c r="M57" s="77">
        <v>3.3194444444444443E-2</v>
      </c>
      <c r="N57" s="29"/>
      <c r="O57" s="34"/>
      <c r="P57" s="104">
        <v>90</v>
      </c>
      <c r="Q57" s="77">
        <v>1.6064814814814813E-2</v>
      </c>
      <c r="R57" s="104">
        <v>88</v>
      </c>
      <c r="S57" s="77">
        <v>5.5208333333333331E-2</v>
      </c>
      <c r="T57" s="104">
        <v>85</v>
      </c>
      <c r="U57" s="91">
        <v>4</v>
      </c>
      <c r="V57" s="100">
        <v>4.8425925925925928E-2</v>
      </c>
      <c r="W57" s="31"/>
      <c r="X57" s="34"/>
      <c r="Y57" s="31"/>
      <c r="Z57" s="34"/>
      <c r="AA57" s="31"/>
      <c r="AB57" s="34"/>
      <c r="AC57" s="91"/>
      <c r="AD57" s="77"/>
      <c r="AE57" s="104"/>
      <c r="AF57" s="274"/>
    </row>
    <row r="58" spans="1:32" ht="14.95" customHeight="1" x14ac:dyDescent="0.25">
      <c r="A58" s="32" t="s">
        <v>56</v>
      </c>
      <c r="B58" s="33" t="s">
        <v>20</v>
      </c>
      <c r="C58" s="29">
        <v>19</v>
      </c>
      <c r="D58" s="69">
        <f t="shared" si="6"/>
        <v>399</v>
      </c>
      <c r="E58" s="70">
        <f t="shared" si="7"/>
        <v>0.11392361111111111</v>
      </c>
      <c r="F58" s="71">
        <f t="shared" si="4"/>
        <v>4</v>
      </c>
      <c r="G58" s="72">
        <f t="shared" si="5"/>
        <v>0</v>
      </c>
      <c r="H58" s="76">
        <v>99</v>
      </c>
      <c r="I58" s="77">
        <v>1.3217592592592593E-2</v>
      </c>
      <c r="J58" s="74"/>
      <c r="K58" s="70"/>
      <c r="L58" s="102">
        <v>100</v>
      </c>
      <c r="M58" s="103">
        <v>2.3935185185185184E-2</v>
      </c>
      <c r="N58" s="74"/>
      <c r="O58" s="73"/>
      <c r="P58" s="31"/>
      <c r="Q58" s="34"/>
      <c r="R58" s="31"/>
      <c r="S58" s="34"/>
      <c r="T58" s="31"/>
      <c r="U58" s="29"/>
      <c r="V58" s="30"/>
      <c r="W58" s="104">
        <v>100</v>
      </c>
      <c r="X58" s="77">
        <v>5.063657407407407E-2</v>
      </c>
      <c r="Y58" s="31"/>
      <c r="Z58" s="34"/>
      <c r="AA58" s="104">
        <v>100</v>
      </c>
      <c r="AB58" s="77">
        <v>2.613425925925926E-2</v>
      </c>
      <c r="AC58" s="91"/>
      <c r="AD58" s="77"/>
      <c r="AE58" s="104"/>
      <c r="AF58" s="274"/>
    </row>
    <row r="59" spans="1:32" ht="14.95" customHeight="1" x14ac:dyDescent="0.25">
      <c r="A59" s="32" t="s">
        <v>69</v>
      </c>
      <c r="B59" s="33" t="s">
        <v>20</v>
      </c>
      <c r="C59" s="29">
        <v>20</v>
      </c>
      <c r="D59" s="47">
        <f t="shared" si="6"/>
        <v>396</v>
      </c>
      <c r="E59" s="30">
        <f t="shared" si="7"/>
        <v>0.23719907407407409</v>
      </c>
      <c r="F59" s="71">
        <f t="shared" si="4"/>
        <v>4</v>
      </c>
      <c r="G59" s="60">
        <f t="shared" si="5"/>
        <v>0</v>
      </c>
      <c r="H59" s="76">
        <v>97</v>
      </c>
      <c r="I59" s="77">
        <v>1.3807870370370371E-2</v>
      </c>
      <c r="J59" s="91">
        <v>99</v>
      </c>
      <c r="K59" s="77">
        <v>0.13689814814814816</v>
      </c>
      <c r="L59" s="31"/>
      <c r="M59" s="34"/>
      <c r="N59" s="91">
        <v>100</v>
      </c>
      <c r="O59" s="77">
        <v>7.4467592592592599E-2</v>
      </c>
      <c r="P59" s="104">
        <v>100</v>
      </c>
      <c r="Q59" s="77">
        <v>1.2025462962962962E-2</v>
      </c>
      <c r="R59" s="31"/>
      <c r="S59" s="34"/>
      <c r="T59" s="31"/>
      <c r="U59" s="29"/>
      <c r="V59" s="30"/>
      <c r="W59" s="31"/>
      <c r="X59" s="34"/>
      <c r="Y59" s="31"/>
      <c r="Z59" s="34"/>
      <c r="AA59" s="31"/>
      <c r="AB59" s="34"/>
      <c r="AC59" s="91"/>
      <c r="AD59" s="77"/>
      <c r="AE59" s="104"/>
      <c r="AF59" s="274"/>
    </row>
    <row r="60" spans="1:32" ht="14.95" customHeight="1" x14ac:dyDescent="0.25">
      <c r="A60" s="32" t="s">
        <v>37</v>
      </c>
      <c r="B60" s="33" t="s">
        <v>5</v>
      </c>
      <c r="C60" s="29">
        <v>21</v>
      </c>
      <c r="D60" s="47">
        <f t="shared" si="6"/>
        <v>387</v>
      </c>
      <c r="E60" s="30">
        <f t="shared" si="7"/>
        <v>0.18405092592592592</v>
      </c>
      <c r="F60" s="71">
        <f t="shared" si="4"/>
        <v>4</v>
      </c>
      <c r="G60" s="60">
        <f t="shared" si="5"/>
        <v>0</v>
      </c>
      <c r="H60" s="76">
        <v>98</v>
      </c>
      <c r="I60" s="77">
        <v>1.3773148148148147E-2</v>
      </c>
      <c r="J60" s="29"/>
      <c r="K60" s="34"/>
      <c r="L60" s="31"/>
      <c r="M60" s="34"/>
      <c r="N60" s="29"/>
      <c r="O60" s="34"/>
      <c r="P60" s="104">
        <v>97</v>
      </c>
      <c r="Q60" s="77">
        <v>1.2708333333333334E-2</v>
      </c>
      <c r="R60" s="104">
        <v>98</v>
      </c>
      <c r="S60" s="77">
        <v>3.2916666666666664E-2</v>
      </c>
      <c r="T60" s="104">
        <v>94</v>
      </c>
      <c r="U60" s="91">
        <v>11</v>
      </c>
      <c r="V60" s="100">
        <v>0.12465277777777778</v>
      </c>
      <c r="W60" s="31"/>
      <c r="X60" s="34"/>
      <c r="Y60" s="31"/>
      <c r="Z60" s="34"/>
      <c r="AA60" s="31"/>
      <c r="AB60" s="34"/>
      <c r="AC60" s="91"/>
      <c r="AD60" s="77"/>
      <c r="AE60" s="104"/>
      <c r="AF60" s="274"/>
    </row>
    <row r="61" spans="1:32" ht="14.95" customHeight="1" x14ac:dyDescent="0.25">
      <c r="A61" s="32" t="s">
        <v>53</v>
      </c>
      <c r="B61" s="33" t="s">
        <v>5</v>
      </c>
      <c r="C61" s="29">
        <v>22</v>
      </c>
      <c r="D61" s="47">
        <f t="shared" si="6"/>
        <v>369</v>
      </c>
      <c r="E61" s="30">
        <f t="shared" si="7"/>
        <v>0.18621527777777777</v>
      </c>
      <c r="F61" s="71">
        <f t="shared" si="4"/>
        <v>4</v>
      </c>
      <c r="G61" s="60">
        <f t="shared" si="5"/>
        <v>0</v>
      </c>
      <c r="H61" s="76">
        <v>83</v>
      </c>
      <c r="I61" s="77">
        <v>1.6701388888888887E-2</v>
      </c>
      <c r="J61" s="29"/>
      <c r="K61" s="34"/>
      <c r="L61" s="104">
        <v>96</v>
      </c>
      <c r="M61" s="77">
        <v>3.0081018518518521E-2</v>
      </c>
      <c r="N61" s="29"/>
      <c r="O61" s="34"/>
      <c r="P61" s="104">
        <v>94</v>
      </c>
      <c r="Q61" s="77">
        <v>1.4212962962962962E-2</v>
      </c>
      <c r="R61" s="31"/>
      <c r="S61" s="34"/>
      <c r="T61" s="104">
        <v>96</v>
      </c>
      <c r="U61" s="91">
        <v>12</v>
      </c>
      <c r="V61" s="100">
        <v>0.1252199074074074</v>
      </c>
      <c r="W61" s="31"/>
      <c r="X61" s="34"/>
      <c r="Y61" s="31"/>
      <c r="Z61" s="34"/>
      <c r="AA61" s="31"/>
      <c r="AB61" s="34"/>
      <c r="AC61" s="91"/>
      <c r="AD61" s="77"/>
      <c r="AE61" s="104"/>
      <c r="AF61" s="274"/>
    </row>
    <row r="62" spans="1:32" ht="14.95" customHeight="1" x14ac:dyDescent="0.25">
      <c r="A62" s="32" t="s">
        <v>92</v>
      </c>
      <c r="B62" s="33" t="s">
        <v>20</v>
      </c>
      <c r="C62" s="29">
        <v>23</v>
      </c>
      <c r="D62" s="47">
        <f t="shared" si="6"/>
        <v>331</v>
      </c>
      <c r="E62" s="30">
        <f t="shared" si="7"/>
        <v>9.993055555555555E-2</v>
      </c>
      <c r="F62" s="71">
        <f t="shared" si="4"/>
        <v>3</v>
      </c>
      <c r="G62" s="60">
        <f t="shared" si="5"/>
        <v>1</v>
      </c>
      <c r="H62" s="76">
        <v>58</v>
      </c>
      <c r="I62" s="77">
        <v>2.2534722222222223E-2</v>
      </c>
      <c r="J62" s="29"/>
      <c r="K62" s="34"/>
      <c r="L62" s="31"/>
      <c r="M62" s="34"/>
      <c r="N62" s="29"/>
      <c r="O62" s="34"/>
      <c r="P62" s="104">
        <v>85</v>
      </c>
      <c r="Q62" s="77">
        <v>1.8194444444444444E-2</v>
      </c>
      <c r="R62" s="31"/>
      <c r="S62" s="34"/>
      <c r="T62" s="104">
        <v>89</v>
      </c>
      <c r="U62" s="91">
        <v>5</v>
      </c>
      <c r="V62" s="100">
        <v>5.5555555555555552E-2</v>
      </c>
      <c r="W62" s="31"/>
      <c r="X62" s="34"/>
      <c r="Y62" s="31"/>
      <c r="Z62" s="34"/>
      <c r="AA62" s="31"/>
      <c r="AB62" s="34"/>
      <c r="AC62" s="91"/>
      <c r="AD62" s="77"/>
      <c r="AE62" s="104">
        <v>99</v>
      </c>
      <c r="AF62" s="274">
        <v>3.645833333333333E-3</v>
      </c>
    </row>
    <row r="63" spans="1:32" ht="14.95" customHeight="1" x14ac:dyDescent="0.25">
      <c r="A63" s="32" t="s">
        <v>59</v>
      </c>
      <c r="B63" s="33" t="s">
        <v>0</v>
      </c>
      <c r="C63" s="29">
        <v>24</v>
      </c>
      <c r="D63" s="47">
        <f t="shared" si="6"/>
        <v>305</v>
      </c>
      <c r="E63" s="30">
        <f t="shared" si="7"/>
        <v>0.1255324074074074</v>
      </c>
      <c r="F63" s="71">
        <f t="shared" si="4"/>
        <v>4</v>
      </c>
      <c r="G63" s="60">
        <f t="shared" si="5"/>
        <v>0</v>
      </c>
      <c r="H63" s="76">
        <v>57</v>
      </c>
      <c r="I63" s="77">
        <v>2.6249999999999999E-2</v>
      </c>
      <c r="J63" s="29"/>
      <c r="K63" s="34"/>
      <c r="L63" s="104">
        <v>81</v>
      </c>
      <c r="M63" s="77">
        <v>4.6655092592592595E-2</v>
      </c>
      <c r="N63" s="29"/>
      <c r="O63" s="34"/>
      <c r="P63" s="104">
        <v>83</v>
      </c>
      <c r="Q63" s="77">
        <v>2.2430555555555554E-2</v>
      </c>
      <c r="R63" s="31"/>
      <c r="S63" s="34"/>
      <c r="T63" s="104">
        <v>84</v>
      </c>
      <c r="U63" s="91">
        <v>2</v>
      </c>
      <c r="V63" s="100">
        <v>3.019675925925926E-2</v>
      </c>
      <c r="W63" s="31"/>
      <c r="X63" s="34"/>
      <c r="Y63" s="31"/>
      <c r="Z63" s="34"/>
      <c r="AA63" s="31"/>
      <c r="AB63" s="34"/>
      <c r="AC63" s="89"/>
      <c r="AD63" s="90"/>
      <c r="AE63" s="102"/>
      <c r="AF63" s="275"/>
    </row>
    <row r="64" spans="1:32" ht="14.95" customHeight="1" x14ac:dyDescent="0.25">
      <c r="A64" s="32" t="s">
        <v>64</v>
      </c>
      <c r="B64" s="33" t="s">
        <v>5</v>
      </c>
      <c r="C64" s="29">
        <v>25</v>
      </c>
      <c r="D64" s="69">
        <f t="shared" si="6"/>
        <v>300</v>
      </c>
      <c r="E64" s="70">
        <f t="shared" si="7"/>
        <v>0.16700231481481481</v>
      </c>
      <c r="F64" s="71">
        <f t="shared" si="4"/>
        <v>3</v>
      </c>
      <c r="G64" s="72">
        <f t="shared" si="5"/>
        <v>0</v>
      </c>
      <c r="H64" s="76">
        <v>100</v>
      </c>
      <c r="I64" s="77">
        <v>1.298611111111111E-2</v>
      </c>
      <c r="J64" s="89">
        <v>100</v>
      </c>
      <c r="K64" s="90">
        <v>0.12434027777777779</v>
      </c>
      <c r="L64" s="68"/>
      <c r="M64" s="73"/>
      <c r="N64" s="74"/>
      <c r="O64" s="73"/>
      <c r="P64" s="31"/>
      <c r="Q64" s="34"/>
      <c r="R64" s="104">
        <v>100</v>
      </c>
      <c r="S64" s="77">
        <v>2.9675925925925925E-2</v>
      </c>
      <c r="T64" s="31"/>
      <c r="U64" s="29"/>
      <c r="V64" s="30"/>
      <c r="W64" s="31"/>
      <c r="X64" s="34"/>
      <c r="Y64" s="68"/>
      <c r="Z64" s="73"/>
      <c r="AA64" s="31"/>
      <c r="AB64" s="34"/>
      <c r="AC64" s="91"/>
      <c r="AD64" s="77"/>
      <c r="AE64" s="104"/>
      <c r="AF64" s="274"/>
    </row>
    <row r="65" spans="1:32" ht="14.95" customHeight="1" x14ac:dyDescent="0.25">
      <c r="A65" s="32" t="s">
        <v>104</v>
      </c>
      <c r="B65" s="33" t="s">
        <v>0</v>
      </c>
      <c r="C65" s="29">
        <v>26</v>
      </c>
      <c r="D65" s="47">
        <f t="shared" si="6"/>
        <v>256</v>
      </c>
      <c r="E65" s="30">
        <f t="shared" si="7"/>
        <v>0.31440972222222224</v>
      </c>
      <c r="F65" s="71">
        <f t="shared" si="4"/>
        <v>3</v>
      </c>
      <c r="G65" s="60">
        <f t="shared" si="5"/>
        <v>0</v>
      </c>
      <c r="H65" s="76">
        <v>71</v>
      </c>
      <c r="I65" s="77">
        <v>1.8287037037037036E-2</v>
      </c>
      <c r="J65" s="91">
        <v>89</v>
      </c>
      <c r="K65" s="77">
        <v>0.20280092592592591</v>
      </c>
      <c r="L65" s="31"/>
      <c r="M65" s="34"/>
      <c r="N65" s="91">
        <v>96</v>
      </c>
      <c r="O65" s="77">
        <v>9.3321759259259271E-2</v>
      </c>
      <c r="P65" s="31"/>
      <c r="Q65" s="34"/>
      <c r="R65" s="31"/>
      <c r="S65" s="34"/>
      <c r="T65" s="31"/>
      <c r="U65" s="29"/>
      <c r="V65" s="30"/>
      <c r="W65" s="68"/>
      <c r="X65" s="73"/>
      <c r="Y65" s="31"/>
      <c r="Z65" s="34"/>
      <c r="AA65" s="31"/>
      <c r="AB65" s="34"/>
      <c r="AC65" s="91"/>
      <c r="AD65" s="77"/>
      <c r="AE65" s="104"/>
      <c r="AF65" s="274"/>
    </row>
    <row r="66" spans="1:32" ht="14.95" customHeight="1" x14ac:dyDescent="0.25">
      <c r="A66" s="32" t="s">
        <v>75</v>
      </c>
      <c r="B66" s="33" t="s">
        <v>5</v>
      </c>
      <c r="C66" s="29">
        <v>27</v>
      </c>
      <c r="D66" s="47">
        <f t="shared" si="6"/>
        <v>255</v>
      </c>
      <c r="E66" s="30">
        <f t="shared" si="7"/>
        <v>0.29449074074074072</v>
      </c>
      <c r="F66" s="71">
        <f t="shared" si="4"/>
        <v>3</v>
      </c>
      <c r="G66" s="60">
        <f t="shared" si="5"/>
        <v>0</v>
      </c>
      <c r="H66" s="76">
        <v>82</v>
      </c>
      <c r="I66" s="77">
        <v>1.6967592592592593E-2</v>
      </c>
      <c r="J66" s="91">
        <v>86</v>
      </c>
      <c r="K66" s="77">
        <v>0.24241898148148147</v>
      </c>
      <c r="L66" s="104">
        <v>87</v>
      </c>
      <c r="M66" s="77">
        <v>3.5104166666666665E-2</v>
      </c>
      <c r="N66" s="29"/>
      <c r="O66" s="34"/>
      <c r="P66" s="31"/>
      <c r="Q66" s="34"/>
      <c r="R66" s="31"/>
      <c r="S66" s="34"/>
      <c r="T66" s="31"/>
      <c r="U66" s="29"/>
      <c r="V66" s="30"/>
      <c r="W66" s="31"/>
      <c r="X66" s="34"/>
      <c r="Y66" s="31"/>
      <c r="Z66" s="34"/>
      <c r="AA66" s="31"/>
      <c r="AB66" s="34"/>
      <c r="AC66" s="91"/>
      <c r="AD66" s="77"/>
      <c r="AE66" s="104"/>
      <c r="AF66" s="274"/>
    </row>
    <row r="67" spans="1:32" ht="14.95" customHeight="1" x14ac:dyDescent="0.25">
      <c r="A67" s="32" t="s">
        <v>55</v>
      </c>
      <c r="B67" s="33" t="s">
        <v>6</v>
      </c>
      <c r="C67" s="29">
        <v>28</v>
      </c>
      <c r="D67" s="47">
        <f t="shared" si="6"/>
        <v>254</v>
      </c>
      <c r="E67" s="30">
        <f t="shared" si="7"/>
        <v>6.637731481481482E-2</v>
      </c>
      <c r="F67" s="71">
        <f t="shared" si="4"/>
        <v>3</v>
      </c>
      <c r="G67" s="60">
        <f t="shared" si="5"/>
        <v>0</v>
      </c>
      <c r="H67" s="76">
        <v>70</v>
      </c>
      <c r="I67" s="77">
        <v>1.8310185185185186E-2</v>
      </c>
      <c r="J67" s="29"/>
      <c r="K67" s="34"/>
      <c r="L67" s="104">
        <v>92</v>
      </c>
      <c r="M67" s="77">
        <v>3.2858796296296296E-2</v>
      </c>
      <c r="N67" s="29"/>
      <c r="O67" s="34"/>
      <c r="P67" s="104">
        <v>92</v>
      </c>
      <c r="Q67" s="77">
        <v>1.5208333333333332E-2</v>
      </c>
      <c r="R67" s="31"/>
      <c r="S67" s="34"/>
      <c r="T67" s="31"/>
      <c r="U67" s="29"/>
      <c r="V67" s="30"/>
      <c r="W67" s="31"/>
      <c r="X67" s="34"/>
      <c r="Y67" s="31"/>
      <c r="Z67" s="34"/>
      <c r="AA67" s="31"/>
      <c r="AB67" s="34"/>
      <c r="AC67" s="91"/>
      <c r="AD67" s="77"/>
      <c r="AE67" s="104"/>
      <c r="AF67" s="274"/>
    </row>
    <row r="68" spans="1:32" ht="14.95" customHeight="1" x14ac:dyDescent="0.25">
      <c r="A68" s="32" t="s">
        <v>110</v>
      </c>
      <c r="B68" s="33" t="s">
        <v>20</v>
      </c>
      <c r="C68" s="29">
        <v>29</v>
      </c>
      <c r="D68" s="47">
        <f t="shared" si="6"/>
        <v>193</v>
      </c>
      <c r="E68" s="30">
        <f t="shared" si="7"/>
        <v>0.18273148148148147</v>
      </c>
      <c r="F68" s="71">
        <f t="shared" si="4"/>
        <v>2</v>
      </c>
      <c r="G68" s="60">
        <f t="shared" si="5"/>
        <v>0</v>
      </c>
      <c r="H68" s="53"/>
      <c r="I68" s="139"/>
      <c r="J68" s="91">
        <v>96</v>
      </c>
      <c r="K68" s="77">
        <v>0.15082175925925925</v>
      </c>
      <c r="L68" s="31"/>
      <c r="M68" s="34"/>
      <c r="N68" s="29"/>
      <c r="O68" s="34"/>
      <c r="P68" s="31"/>
      <c r="Q68" s="34"/>
      <c r="R68" s="31"/>
      <c r="S68" s="34"/>
      <c r="T68" s="31"/>
      <c r="U68" s="29"/>
      <c r="V68" s="30"/>
      <c r="W68" s="68"/>
      <c r="X68" s="73"/>
      <c r="Y68" s="31"/>
      <c r="Z68" s="34"/>
      <c r="AA68" s="104">
        <v>97</v>
      </c>
      <c r="AB68" s="77">
        <v>3.1909722222222221E-2</v>
      </c>
      <c r="AC68" s="91"/>
      <c r="AD68" s="77"/>
      <c r="AE68" s="104"/>
      <c r="AF68" s="274"/>
    </row>
    <row r="69" spans="1:32" ht="14.95" customHeight="1" x14ac:dyDescent="0.25">
      <c r="A69" s="32" t="s">
        <v>89</v>
      </c>
      <c r="B69" s="33" t="s">
        <v>20</v>
      </c>
      <c r="C69" s="29">
        <v>30</v>
      </c>
      <c r="D69" s="47">
        <f t="shared" si="6"/>
        <v>192</v>
      </c>
      <c r="E69" s="30">
        <f t="shared" si="7"/>
        <v>4.3935185185185188E-2</v>
      </c>
      <c r="F69" s="71">
        <f t="shared" ref="F69:F90" si="8">COUNT(H69,J69,L69,N69,P69,R69,T69,W69,Y69,AA69)</f>
        <v>2</v>
      </c>
      <c r="G69" s="60">
        <f t="shared" ref="G69:G90" si="9">COUNT(AC69, AE69)</f>
        <v>0</v>
      </c>
      <c r="H69" s="76">
        <v>94</v>
      </c>
      <c r="I69" s="78">
        <v>1.53125E-2</v>
      </c>
      <c r="J69" s="29"/>
      <c r="K69" s="34"/>
      <c r="L69" s="104">
        <v>98</v>
      </c>
      <c r="M69" s="77">
        <v>2.8622685185185185E-2</v>
      </c>
      <c r="N69" s="29"/>
      <c r="O69" s="34"/>
      <c r="P69" s="31"/>
      <c r="Q69" s="34"/>
      <c r="R69" s="31"/>
      <c r="S69" s="34"/>
      <c r="T69" s="31"/>
      <c r="U69" s="29"/>
      <c r="V69" s="30"/>
      <c r="W69" s="31"/>
      <c r="X69" s="34"/>
      <c r="Y69" s="31"/>
      <c r="Z69" s="34"/>
      <c r="AA69" s="31"/>
      <c r="AB69" s="34"/>
      <c r="AC69" s="91"/>
      <c r="AD69" s="77"/>
      <c r="AE69" s="104"/>
      <c r="AF69" s="274"/>
    </row>
    <row r="70" spans="1:32" ht="14.95" customHeight="1" x14ac:dyDescent="0.25">
      <c r="A70" s="32" t="s">
        <v>68</v>
      </c>
      <c r="B70" s="33" t="s">
        <v>5</v>
      </c>
      <c r="C70" s="29">
        <v>30</v>
      </c>
      <c r="D70" s="47">
        <f t="shared" si="6"/>
        <v>192</v>
      </c>
      <c r="E70" s="30">
        <f t="shared" si="7"/>
        <v>0.16076388888888887</v>
      </c>
      <c r="F70" s="71">
        <f t="shared" si="8"/>
        <v>2</v>
      </c>
      <c r="G70" s="60">
        <f t="shared" si="9"/>
        <v>0</v>
      </c>
      <c r="H70" s="76">
        <v>95</v>
      </c>
      <c r="I70" s="77">
        <v>1.5069444444444443E-2</v>
      </c>
      <c r="J70" s="91">
        <v>97</v>
      </c>
      <c r="K70" s="77">
        <v>0.14569444444444443</v>
      </c>
      <c r="L70" s="31"/>
      <c r="M70" s="34"/>
      <c r="N70" s="29"/>
      <c r="O70" s="34"/>
      <c r="P70" s="31"/>
      <c r="Q70" s="34"/>
      <c r="R70" s="31"/>
      <c r="S70" s="34"/>
      <c r="T70" s="31"/>
      <c r="U70" s="29"/>
      <c r="V70" s="30"/>
      <c r="W70" s="31"/>
      <c r="X70" s="34"/>
      <c r="Y70" s="31"/>
      <c r="Z70" s="34"/>
      <c r="AA70" s="31"/>
      <c r="AB70" s="34"/>
      <c r="AC70" s="91"/>
      <c r="AD70" s="77"/>
      <c r="AE70" s="104"/>
      <c r="AF70" s="274"/>
    </row>
    <row r="71" spans="1:32" ht="14.95" customHeight="1" x14ac:dyDescent="0.25">
      <c r="A71" s="32" t="s">
        <v>36</v>
      </c>
      <c r="B71" s="33" t="s">
        <v>5</v>
      </c>
      <c r="C71" s="29">
        <v>32</v>
      </c>
      <c r="D71" s="47">
        <f t="shared" si="6"/>
        <v>188</v>
      </c>
      <c r="E71" s="30">
        <f t="shared" si="7"/>
        <v>5.7662037037037039E-2</v>
      </c>
      <c r="F71" s="71">
        <f t="shared" si="8"/>
        <v>1</v>
      </c>
      <c r="G71" s="60">
        <f t="shared" si="9"/>
        <v>1</v>
      </c>
      <c r="H71" s="76">
        <v>91</v>
      </c>
      <c r="I71" s="77">
        <v>1.5625E-2</v>
      </c>
      <c r="J71" s="29"/>
      <c r="K71" s="34"/>
      <c r="L71" s="31"/>
      <c r="M71" s="34"/>
      <c r="N71" s="29"/>
      <c r="O71" s="34"/>
      <c r="P71" s="68"/>
      <c r="Q71" s="73"/>
      <c r="R71" s="31"/>
      <c r="S71" s="34"/>
      <c r="T71" s="31"/>
      <c r="U71" s="29"/>
      <c r="V71" s="30"/>
      <c r="W71" s="31"/>
      <c r="X71" s="34"/>
      <c r="Y71" s="31"/>
      <c r="Z71" s="34"/>
      <c r="AA71" s="31"/>
      <c r="AB71" s="34"/>
      <c r="AC71" s="91">
        <v>97</v>
      </c>
      <c r="AD71" s="77">
        <v>4.2037037037037039E-2</v>
      </c>
      <c r="AE71" s="104"/>
      <c r="AF71" s="274"/>
    </row>
    <row r="72" spans="1:32" ht="14.95" customHeight="1" x14ac:dyDescent="0.25">
      <c r="A72" s="32" t="s">
        <v>70</v>
      </c>
      <c r="B72" s="33" t="s">
        <v>5</v>
      </c>
      <c r="C72" s="29">
        <v>33</v>
      </c>
      <c r="D72" s="47">
        <f t="shared" si="6"/>
        <v>187</v>
      </c>
      <c r="E72" s="30">
        <f t="shared" si="7"/>
        <v>0.18857638888888889</v>
      </c>
      <c r="F72" s="71">
        <f t="shared" si="8"/>
        <v>2</v>
      </c>
      <c r="G72" s="60">
        <f t="shared" si="9"/>
        <v>0</v>
      </c>
      <c r="H72" s="76">
        <v>92</v>
      </c>
      <c r="I72" s="77">
        <v>1.5578703703703704E-2</v>
      </c>
      <c r="J72" s="91">
        <v>95</v>
      </c>
      <c r="K72" s="77">
        <v>0.17299768518518518</v>
      </c>
      <c r="L72" s="31"/>
      <c r="M72" s="34"/>
      <c r="N72" s="29"/>
      <c r="O72" s="34"/>
      <c r="P72" s="31"/>
      <c r="Q72" s="34"/>
      <c r="R72" s="68"/>
      <c r="S72" s="73"/>
      <c r="T72" s="31"/>
      <c r="U72" s="29"/>
      <c r="V72" s="30"/>
      <c r="W72" s="31"/>
      <c r="X72" s="34"/>
      <c r="Y72" s="31"/>
      <c r="Z72" s="34"/>
      <c r="AA72" s="31"/>
      <c r="AB72" s="34"/>
      <c r="AC72" s="91"/>
      <c r="AD72" s="77"/>
      <c r="AE72" s="104"/>
      <c r="AF72" s="274"/>
    </row>
    <row r="73" spans="1:32" ht="14.95" customHeight="1" x14ac:dyDescent="0.25">
      <c r="A73" s="32" t="s">
        <v>80</v>
      </c>
      <c r="B73" s="33" t="s">
        <v>5</v>
      </c>
      <c r="C73" s="29">
        <v>34</v>
      </c>
      <c r="D73" s="47">
        <f t="shared" si="6"/>
        <v>183</v>
      </c>
      <c r="E73" s="30">
        <f t="shared" si="7"/>
        <v>0.19895833333333332</v>
      </c>
      <c r="F73" s="71">
        <f t="shared" si="8"/>
        <v>2</v>
      </c>
      <c r="G73" s="60">
        <f t="shared" si="9"/>
        <v>0</v>
      </c>
      <c r="H73" s="76">
        <v>90</v>
      </c>
      <c r="I73" s="77">
        <v>1.577546296296296E-2</v>
      </c>
      <c r="J73" s="91">
        <v>93</v>
      </c>
      <c r="K73" s="77">
        <v>0.18318287037037037</v>
      </c>
      <c r="L73" s="31"/>
      <c r="M73" s="34"/>
      <c r="N73" s="29"/>
      <c r="O73" s="34"/>
      <c r="P73" s="31"/>
      <c r="Q73" s="34"/>
      <c r="R73" s="31"/>
      <c r="S73" s="34"/>
      <c r="T73" s="74"/>
      <c r="U73" s="74"/>
      <c r="V73" s="70"/>
      <c r="W73" s="31"/>
      <c r="X73" s="34"/>
      <c r="Y73" s="31"/>
      <c r="Z73" s="34"/>
      <c r="AA73" s="31"/>
      <c r="AB73" s="34"/>
      <c r="AC73" s="91"/>
      <c r="AD73" s="77"/>
      <c r="AE73" s="104"/>
      <c r="AF73" s="274"/>
    </row>
    <row r="74" spans="1:32" ht="14.95" customHeight="1" x14ac:dyDescent="0.25">
      <c r="A74" s="32" t="s">
        <v>67</v>
      </c>
      <c r="B74" s="33" t="s">
        <v>5</v>
      </c>
      <c r="C74" s="29">
        <v>35</v>
      </c>
      <c r="D74" s="47">
        <f t="shared" si="6"/>
        <v>170</v>
      </c>
      <c r="E74" s="30">
        <f t="shared" si="7"/>
        <v>2.4398148148148148E-2</v>
      </c>
      <c r="F74" s="71">
        <f t="shared" si="8"/>
        <v>2</v>
      </c>
      <c r="G74" s="60">
        <f t="shared" si="9"/>
        <v>0</v>
      </c>
      <c r="H74" s="76">
        <v>87</v>
      </c>
      <c r="I74" s="77">
        <v>1.6006944444444445E-2</v>
      </c>
      <c r="J74" s="29"/>
      <c r="K74" s="34"/>
      <c r="L74" s="31"/>
      <c r="M74" s="34"/>
      <c r="N74" s="29"/>
      <c r="O74" s="34"/>
      <c r="P74" s="68"/>
      <c r="Q74" s="73"/>
      <c r="R74" s="31"/>
      <c r="S74" s="34"/>
      <c r="T74" s="104">
        <v>83</v>
      </c>
      <c r="U74" s="91">
        <v>1</v>
      </c>
      <c r="V74" s="100">
        <v>8.3912037037037045E-3</v>
      </c>
      <c r="W74" s="31"/>
      <c r="X74" s="34"/>
      <c r="Y74" s="31"/>
      <c r="Z74" s="34"/>
      <c r="AA74" s="31"/>
      <c r="AB74" s="34"/>
      <c r="AC74" s="91"/>
      <c r="AD74" s="77"/>
      <c r="AE74" s="104"/>
      <c r="AF74" s="274"/>
    </row>
    <row r="75" spans="1:32" ht="14.95" customHeight="1" x14ac:dyDescent="0.25">
      <c r="A75" s="32" t="s">
        <v>74</v>
      </c>
      <c r="B75" s="33" t="s">
        <v>5</v>
      </c>
      <c r="C75" s="29">
        <v>35</v>
      </c>
      <c r="D75" s="47">
        <f t="shared" si="6"/>
        <v>170</v>
      </c>
      <c r="E75" s="30">
        <f t="shared" si="7"/>
        <v>0.26307870370370368</v>
      </c>
      <c r="F75" s="71">
        <f t="shared" si="8"/>
        <v>2</v>
      </c>
      <c r="G75" s="60">
        <f t="shared" si="9"/>
        <v>0</v>
      </c>
      <c r="H75" s="79">
        <v>85</v>
      </c>
      <c r="I75" s="77">
        <v>1.6608796296296299E-2</v>
      </c>
      <c r="J75" s="91">
        <v>85</v>
      </c>
      <c r="K75" s="77">
        <v>0.2464699074074074</v>
      </c>
      <c r="L75" s="31"/>
      <c r="M75" s="34"/>
      <c r="N75" s="29"/>
      <c r="O75" s="34"/>
      <c r="P75" s="31"/>
      <c r="Q75" s="34"/>
      <c r="R75" s="31"/>
      <c r="S75" s="34"/>
      <c r="T75" s="31"/>
      <c r="U75" s="29"/>
      <c r="V75" s="30"/>
      <c r="W75" s="31"/>
      <c r="X75" s="34"/>
      <c r="Y75" s="31"/>
      <c r="Z75" s="34"/>
      <c r="AA75" s="31"/>
      <c r="AB75" s="34"/>
      <c r="AC75" s="91"/>
      <c r="AD75" s="77"/>
      <c r="AE75" s="104"/>
      <c r="AF75" s="274"/>
    </row>
    <row r="76" spans="1:32" ht="14.95" customHeight="1" x14ac:dyDescent="0.25">
      <c r="A76" s="32" t="s">
        <v>96</v>
      </c>
      <c r="B76" s="33" t="s">
        <v>5</v>
      </c>
      <c r="C76" s="29">
        <v>37</v>
      </c>
      <c r="D76" s="47">
        <f t="shared" si="6"/>
        <v>162</v>
      </c>
      <c r="E76" s="30">
        <f t="shared" si="7"/>
        <v>3.2476851851851854E-2</v>
      </c>
      <c r="F76" s="71">
        <f t="shared" si="8"/>
        <v>2</v>
      </c>
      <c r="G76" s="60">
        <f t="shared" si="9"/>
        <v>0</v>
      </c>
      <c r="H76" s="79">
        <v>63</v>
      </c>
      <c r="I76" s="77">
        <v>1.9988425925925927E-2</v>
      </c>
      <c r="J76" s="29"/>
      <c r="K76" s="34"/>
      <c r="L76" s="31"/>
      <c r="M76" s="34"/>
      <c r="N76" s="29"/>
      <c r="O76" s="34"/>
      <c r="P76" s="104">
        <v>99</v>
      </c>
      <c r="Q76" s="77">
        <v>1.2488425925925925E-2</v>
      </c>
      <c r="R76" s="31"/>
      <c r="S76" s="34"/>
      <c r="T76" s="31"/>
      <c r="U76" s="29"/>
      <c r="V76" s="30"/>
      <c r="W76" s="31"/>
      <c r="X76" s="34"/>
      <c r="Y76" s="31"/>
      <c r="Z76" s="34"/>
      <c r="AA76" s="31"/>
      <c r="AB76" s="34"/>
      <c r="AC76" s="91"/>
      <c r="AD76" s="77"/>
      <c r="AE76" s="104"/>
      <c r="AF76" s="274"/>
    </row>
    <row r="77" spans="1:32" ht="14.95" customHeight="1" x14ac:dyDescent="0.25">
      <c r="A77" s="32" t="s">
        <v>98</v>
      </c>
      <c r="B77" s="33" t="s">
        <v>7</v>
      </c>
      <c r="C77" s="29">
        <v>38</v>
      </c>
      <c r="D77" s="47">
        <f t="shared" si="6"/>
        <v>146</v>
      </c>
      <c r="E77" s="30">
        <f t="shared" si="7"/>
        <v>2.6655092592592591E-2</v>
      </c>
      <c r="F77" s="71">
        <f t="shared" si="8"/>
        <v>1</v>
      </c>
      <c r="G77" s="60">
        <f t="shared" si="9"/>
        <v>1</v>
      </c>
      <c r="H77" s="76">
        <v>60</v>
      </c>
      <c r="I77" s="77">
        <v>2.0856481481481479E-2</v>
      </c>
      <c r="J77" s="29"/>
      <c r="K77" s="34"/>
      <c r="L77" s="31"/>
      <c r="M77" s="34"/>
      <c r="N77" s="29"/>
      <c r="O77" s="34"/>
      <c r="P77" s="31"/>
      <c r="Q77" s="34"/>
      <c r="R77" s="31"/>
      <c r="S77" s="34"/>
      <c r="T77" s="31"/>
      <c r="U77" s="29"/>
      <c r="V77" s="30"/>
      <c r="W77" s="31"/>
      <c r="X77" s="34"/>
      <c r="Y77" s="31"/>
      <c r="Z77" s="34"/>
      <c r="AA77" s="31"/>
      <c r="AB77" s="34"/>
      <c r="AC77" s="91"/>
      <c r="AD77" s="77"/>
      <c r="AE77" s="104">
        <v>86</v>
      </c>
      <c r="AF77" s="274">
        <v>5.7986111111111112E-3</v>
      </c>
    </row>
    <row r="78" spans="1:32" ht="14.95" customHeight="1" x14ac:dyDescent="0.25">
      <c r="A78" s="32" t="s">
        <v>63</v>
      </c>
      <c r="B78" s="33" t="s">
        <v>22</v>
      </c>
      <c r="C78" s="29">
        <v>39</v>
      </c>
      <c r="D78" s="47">
        <f t="shared" si="6"/>
        <v>137</v>
      </c>
      <c r="E78" s="30">
        <f t="shared" si="7"/>
        <v>5.8368055555555548E-2</v>
      </c>
      <c r="F78" s="71">
        <f t="shared" si="8"/>
        <v>2</v>
      </c>
      <c r="G78" s="60">
        <f t="shared" si="9"/>
        <v>0</v>
      </c>
      <c r="H78" s="76">
        <v>55</v>
      </c>
      <c r="I78" s="77">
        <v>3.7824074074074072E-2</v>
      </c>
      <c r="J78" s="29"/>
      <c r="K78" s="34"/>
      <c r="L78" s="31"/>
      <c r="M78" s="34"/>
      <c r="N78" s="29"/>
      <c r="O78" s="34"/>
      <c r="P78" s="31"/>
      <c r="Q78" s="34"/>
      <c r="R78" s="31"/>
      <c r="S78" s="34"/>
      <c r="T78" s="104">
        <v>82</v>
      </c>
      <c r="U78" s="91">
        <v>1</v>
      </c>
      <c r="V78" s="100">
        <v>2.0543981481481479E-2</v>
      </c>
      <c r="W78" s="31"/>
      <c r="X78" s="34"/>
      <c r="Y78" s="31"/>
      <c r="Z78" s="34"/>
      <c r="AA78" s="31"/>
      <c r="AB78" s="34"/>
      <c r="AC78" s="91"/>
      <c r="AD78" s="77"/>
      <c r="AE78" s="104"/>
      <c r="AF78" s="274"/>
    </row>
    <row r="79" spans="1:32" ht="14.95" customHeight="1" x14ac:dyDescent="0.25">
      <c r="A79" s="32" t="s">
        <v>149</v>
      </c>
      <c r="B79" s="33" t="s">
        <v>20</v>
      </c>
      <c r="C79" s="29">
        <v>40</v>
      </c>
      <c r="D79" s="47">
        <f t="shared" si="6"/>
        <v>99</v>
      </c>
      <c r="E79" s="30">
        <f t="shared" si="7"/>
        <v>5.7974537037037033E-2</v>
      </c>
      <c r="F79" s="51">
        <f t="shared" si="8"/>
        <v>1</v>
      </c>
      <c r="G79" s="60">
        <f t="shared" si="9"/>
        <v>0</v>
      </c>
      <c r="H79" s="63"/>
      <c r="I79" s="34"/>
      <c r="J79" s="29"/>
      <c r="K79" s="34"/>
      <c r="L79" s="31"/>
      <c r="M79" s="34"/>
      <c r="N79" s="29"/>
      <c r="O79" s="34"/>
      <c r="P79" s="31"/>
      <c r="Q79" s="34"/>
      <c r="R79" s="31"/>
      <c r="S79" s="34"/>
      <c r="T79" s="31"/>
      <c r="U79" s="29"/>
      <c r="V79" s="30"/>
      <c r="W79" s="104">
        <v>99</v>
      </c>
      <c r="X79" s="77">
        <v>5.7974537037037033E-2</v>
      </c>
      <c r="Y79" s="68"/>
      <c r="Z79" s="73"/>
      <c r="AA79" s="68"/>
      <c r="AB79" s="73"/>
      <c r="AC79" s="89"/>
      <c r="AD79" s="90"/>
      <c r="AE79" s="102"/>
      <c r="AF79" s="275"/>
    </row>
    <row r="80" spans="1:32" ht="14.95" customHeight="1" x14ac:dyDescent="0.25">
      <c r="A80" s="32" t="s">
        <v>111</v>
      </c>
      <c r="B80" s="33" t="s">
        <v>20</v>
      </c>
      <c r="C80" s="29">
        <v>41</v>
      </c>
      <c r="D80" s="47">
        <f t="shared" si="6"/>
        <v>94</v>
      </c>
      <c r="E80" s="30">
        <f t="shared" si="7"/>
        <v>0.17672453703703703</v>
      </c>
      <c r="F80" s="71">
        <f t="shared" si="8"/>
        <v>1</v>
      </c>
      <c r="G80" s="60">
        <f t="shared" si="9"/>
        <v>0</v>
      </c>
      <c r="H80" s="53"/>
      <c r="I80" s="34"/>
      <c r="J80" s="91">
        <v>94</v>
      </c>
      <c r="K80" s="77">
        <v>0.17672453703703703</v>
      </c>
      <c r="L80" s="31"/>
      <c r="M80" s="34"/>
      <c r="N80" s="29"/>
      <c r="O80" s="34"/>
      <c r="P80" s="31"/>
      <c r="Q80" s="34"/>
      <c r="R80" s="31"/>
      <c r="S80" s="34"/>
      <c r="T80" s="31"/>
      <c r="U80" s="29"/>
      <c r="V80" s="30"/>
      <c r="W80" s="31"/>
      <c r="X80" s="34"/>
      <c r="Y80" s="31"/>
      <c r="Z80" s="34"/>
      <c r="AA80" s="31"/>
      <c r="AB80" s="34"/>
      <c r="AC80" s="91"/>
      <c r="AD80" s="77"/>
      <c r="AE80" s="104"/>
      <c r="AF80" s="274"/>
    </row>
    <row r="81" spans="1:32" ht="14.95" customHeight="1" x14ac:dyDescent="0.25">
      <c r="A81" s="32" t="s">
        <v>51</v>
      </c>
      <c r="B81" s="33" t="s">
        <v>20</v>
      </c>
      <c r="C81" s="29">
        <v>42</v>
      </c>
      <c r="D81" s="47">
        <f t="shared" si="6"/>
        <v>93</v>
      </c>
      <c r="E81" s="30">
        <f t="shared" si="7"/>
        <v>1.5532407407407406E-2</v>
      </c>
      <c r="F81" s="71">
        <f t="shared" si="8"/>
        <v>1</v>
      </c>
      <c r="G81" s="60">
        <f t="shared" si="9"/>
        <v>0</v>
      </c>
      <c r="H81" s="76">
        <v>93</v>
      </c>
      <c r="I81" s="77">
        <v>1.5532407407407406E-2</v>
      </c>
      <c r="J81" s="29"/>
      <c r="K81" s="34"/>
      <c r="L81" s="31"/>
      <c r="M81" s="34"/>
      <c r="N81" s="29"/>
      <c r="O81" s="34"/>
      <c r="P81" s="31"/>
      <c r="Q81" s="34"/>
      <c r="R81" s="31"/>
      <c r="S81" s="34"/>
      <c r="T81" s="31"/>
      <c r="U81" s="29"/>
      <c r="V81" s="30"/>
      <c r="W81" s="31"/>
      <c r="X81" s="34"/>
      <c r="Y81" s="31"/>
      <c r="Z81" s="34"/>
      <c r="AA81" s="31"/>
      <c r="AB81" s="34"/>
      <c r="AC81" s="91"/>
      <c r="AD81" s="77"/>
      <c r="AE81" s="104"/>
      <c r="AF81" s="274"/>
    </row>
    <row r="82" spans="1:32" ht="14.95" customHeight="1" x14ac:dyDescent="0.25">
      <c r="A82" s="32" t="s">
        <v>127</v>
      </c>
      <c r="B82" s="33" t="s">
        <v>0</v>
      </c>
      <c r="C82" s="29">
        <v>43</v>
      </c>
      <c r="D82" s="47">
        <f t="shared" si="6"/>
        <v>87</v>
      </c>
      <c r="E82" s="30">
        <f t="shared" si="7"/>
        <v>0.14546296296296296</v>
      </c>
      <c r="F82" s="71">
        <f t="shared" si="8"/>
        <v>1</v>
      </c>
      <c r="G82" s="60">
        <f t="shared" si="9"/>
        <v>0</v>
      </c>
      <c r="H82" s="63"/>
      <c r="I82" s="34"/>
      <c r="J82" s="29"/>
      <c r="K82" s="34"/>
      <c r="L82" s="31"/>
      <c r="M82" s="34"/>
      <c r="N82" s="91">
        <v>87</v>
      </c>
      <c r="O82" s="77">
        <v>0.14546296296296296</v>
      </c>
      <c r="P82" s="31"/>
      <c r="Q82" s="34"/>
      <c r="R82" s="31"/>
      <c r="S82" s="34"/>
      <c r="T82" s="31"/>
      <c r="U82" s="29"/>
      <c r="V82" s="30"/>
      <c r="W82" s="31"/>
      <c r="X82" s="34"/>
      <c r="Y82" s="31"/>
      <c r="Z82" s="34"/>
      <c r="AA82" s="31"/>
      <c r="AB82" s="34"/>
      <c r="AC82" s="91"/>
      <c r="AD82" s="77"/>
      <c r="AE82" s="104"/>
      <c r="AF82" s="274"/>
    </row>
    <row r="83" spans="1:32" ht="14.95" customHeight="1" x14ac:dyDescent="0.25">
      <c r="A83" s="32" t="s">
        <v>43</v>
      </c>
      <c r="B83" s="33" t="s">
        <v>0</v>
      </c>
      <c r="C83" s="29">
        <v>44</v>
      </c>
      <c r="D83" s="47">
        <f t="shared" si="6"/>
        <v>86</v>
      </c>
      <c r="E83" s="30">
        <f t="shared" si="7"/>
        <v>1.6493055555555556E-2</v>
      </c>
      <c r="F83" s="71">
        <f t="shared" si="8"/>
        <v>1</v>
      </c>
      <c r="G83" s="60">
        <f t="shared" si="9"/>
        <v>0</v>
      </c>
      <c r="H83" s="76">
        <v>86</v>
      </c>
      <c r="I83" s="77">
        <v>1.6493055555555556E-2</v>
      </c>
      <c r="J83" s="29"/>
      <c r="K83" s="34"/>
      <c r="L83" s="31"/>
      <c r="M83" s="34"/>
      <c r="N83" s="29"/>
      <c r="O83" s="34"/>
      <c r="P83" s="31"/>
      <c r="Q83" s="34"/>
      <c r="R83" s="31"/>
      <c r="S83" s="34"/>
      <c r="T83" s="31"/>
      <c r="U83" s="29"/>
      <c r="V83" s="30"/>
      <c r="W83" s="31"/>
      <c r="X83" s="34"/>
      <c r="Y83" s="31"/>
      <c r="Z83" s="34"/>
      <c r="AA83" s="31"/>
      <c r="AB83" s="34"/>
      <c r="AC83" s="91"/>
      <c r="AD83" s="77"/>
      <c r="AE83" s="104"/>
      <c r="AF83" s="274"/>
    </row>
    <row r="84" spans="1:32" ht="14.95" customHeight="1" x14ac:dyDescent="0.25">
      <c r="A84" s="32" t="s">
        <v>38</v>
      </c>
      <c r="B84" s="33" t="s">
        <v>5</v>
      </c>
      <c r="C84" s="29">
        <v>45</v>
      </c>
      <c r="D84" s="47">
        <f t="shared" si="6"/>
        <v>84</v>
      </c>
      <c r="E84" s="30">
        <f t="shared" si="7"/>
        <v>1.6689814814814817E-2</v>
      </c>
      <c r="F84" s="71">
        <f t="shared" si="8"/>
        <v>1</v>
      </c>
      <c r="G84" s="60">
        <f t="shared" si="9"/>
        <v>0</v>
      </c>
      <c r="H84" s="79">
        <v>84</v>
      </c>
      <c r="I84" s="77">
        <v>1.6689814814814817E-2</v>
      </c>
      <c r="J84" s="29"/>
      <c r="K84" s="34"/>
      <c r="L84" s="31"/>
      <c r="M84" s="34"/>
      <c r="N84" s="29"/>
      <c r="O84" s="34"/>
      <c r="P84" s="31"/>
      <c r="Q84" s="34"/>
      <c r="R84" s="31"/>
      <c r="S84" s="34"/>
      <c r="T84" s="31"/>
      <c r="U84" s="29"/>
      <c r="V84" s="30"/>
      <c r="W84" s="31"/>
      <c r="X84" s="34"/>
      <c r="Y84" s="31"/>
      <c r="Z84" s="34"/>
      <c r="AA84" s="31"/>
      <c r="AB84" s="34"/>
      <c r="AC84" s="91"/>
      <c r="AD84" s="77"/>
      <c r="AE84" s="104"/>
      <c r="AF84" s="274"/>
    </row>
    <row r="85" spans="1:32" ht="14.95" customHeight="1" x14ac:dyDescent="0.25">
      <c r="A85" s="32" t="s">
        <v>107</v>
      </c>
      <c r="B85" s="33" t="s">
        <v>5</v>
      </c>
      <c r="C85" s="29">
        <v>46</v>
      </c>
      <c r="D85" s="47">
        <f t="shared" si="6"/>
        <v>80</v>
      </c>
      <c r="E85" s="30">
        <f t="shared" si="7"/>
        <v>1.7326388888888888E-2</v>
      </c>
      <c r="F85" s="71">
        <f t="shared" si="8"/>
        <v>1</v>
      </c>
      <c r="G85" s="60">
        <f t="shared" si="9"/>
        <v>0</v>
      </c>
      <c r="H85" s="76">
        <v>80</v>
      </c>
      <c r="I85" s="77">
        <v>1.7326388888888888E-2</v>
      </c>
      <c r="J85" s="74"/>
      <c r="K85" s="70"/>
      <c r="L85" s="68"/>
      <c r="M85" s="73"/>
      <c r="N85" s="74"/>
      <c r="O85" s="73"/>
      <c r="P85" s="31"/>
      <c r="Q85" s="34"/>
      <c r="R85" s="31"/>
      <c r="S85" s="34"/>
      <c r="T85" s="31"/>
      <c r="U85" s="29"/>
      <c r="V85" s="30"/>
      <c r="W85" s="31"/>
      <c r="X85" s="34"/>
      <c r="Y85" s="31"/>
      <c r="Z85" s="34"/>
      <c r="AA85" s="31"/>
      <c r="AB85" s="34"/>
      <c r="AC85" s="91"/>
      <c r="AD85" s="77"/>
      <c r="AE85" s="104"/>
      <c r="AF85" s="274"/>
    </row>
    <row r="86" spans="1:32" ht="14.95" customHeight="1" x14ac:dyDescent="0.25">
      <c r="A86" s="32" t="s">
        <v>93</v>
      </c>
      <c r="B86" s="33" t="s">
        <v>20</v>
      </c>
      <c r="C86" s="29">
        <v>47</v>
      </c>
      <c r="D86" s="47">
        <f t="shared" si="6"/>
        <v>77</v>
      </c>
      <c r="E86" s="30">
        <f t="shared" si="7"/>
        <v>1.7731481481481483E-2</v>
      </c>
      <c r="F86" s="71">
        <f t="shared" si="8"/>
        <v>1</v>
      </c>
      <c r="G86" s="60">
        <f t="shared" si="9"/>
        <v>0</v>
      </c>
      <c r="H86" s="76">
        <v>77</v>
      </c>
      <c r="I86" s="77">
        <v>1.7731481481481483E-2</v>
      </c>
      <c r="J86" s="29"/>
      <c r="K86" s="34"/>
      <c r="L86" s="31"/>
      <c r="M86" s="34"/>
      <c r="N86" s="29"/>
      <c r="O86" s="34"/>
      <c r="P86" s="31"/>
      <c r="Q86" s="34"/>
      <c r="R86" s="31"/>
      <c r="S86" s="34"/>
      <c r="T86" s="31"/>
      <c r="U86" s="29"/>
      <c r="V86" s="30"/>
      <c r="W86" s="31"/>
      <c r="X86" s="34"/>
      <c r="Y86" s="31"/>
      <c r="Z86" s="34"/>
      <c r="AA86" s="31"/>
      <c r="AB86" s="34"/>
      <c r="AC86" s="91"/>
      <c r="AD86" s="77"/>
      <c r="AE86" s="104"/>
      <c r="AF86" s="274"/>
    </row>
    <row r="87" spans="1:32" ht="14.95" customHeight="1" x14ac:dyDescent="0.25">
      <c r="A87" s="32" t="s">
        <v>86</v>
      </c>
      <c r="B87" s="33" t="s">
        <v>5</v>
      </c>
      <c r="C87" s="29">
        <v>48</v>
      </c>
      <c r="D87" s="47">
        <f t="shared" si="6"/>
        <v>76</v>
      </c>
      <c r="E87" s="30">
        <f t="shared" si="7"/>
        <v>1.7743055555555557E-2</v>
      </c>
      <c r="F87" s="71">
        <f t="shared" si="8"/>
        <v>1</v>
      </c>
      <c r="G87" s="60">
        <f t="shared" si="9"/>
        <v>0</v>
      </c>
      <c r="H87" s="76">
        <v>76</v>
      </c>
      <c r="I87" s="77">
        <v>1.7743055555555557E-2</v>
      </c>
      <c r="J87" s="29"/>
      <c r="K87" s="34"/>
      <c r="L87" s="31"/>
      <c r="M87" s="34"/>
      <c r="N87" s="29"/>
      <c r="O87" s="34"/>
      <c r="P87" s="31"/>
      <c r="Q87" s="34"/>
      <c r="R87" s="31"/>
      <c r="S87" s="34"/>
      <c r="T87" s="31"/>
      <c r="U87" s="29"/>
      <c r="V87" s="30"/>
      <c r="W87" s="31"/>
      <c r="X87" s="34"/>
      <c r="Y87" s="31"/>
      <c r="Z87" s="34"/>
      <c r="AA87" s="31"/>
      <c r="AB87" s="34"/>
      <c r="AC87" s="91"/>
      <c r="AD87" s="77"/>
      <c r="AE87" s="104"/>
      <c r="AF87" s="274"/>
    </row>
    <row r="88" spans="1:32" ht="14.95" customHeight="1" x14ac:dyDescent="0.25">
      <c r="A88" s="32" t="s">
        <v>40</v>
      </c>
      <c r="B88" s="33" t="s">
        <v>6</v>
      </c>
      <c r="C88" s="29">
        <v>49</v>
      </c>
      <c r="D88" s="47">
        <f t="shared" si="6"/>
        <v>72</v>
      </c>
      <c r="E88" s="30">
        <f t="shared" si="7"/>
        <v>1.8101851851851852E-2</v>
      </c>
      <c r="F88" s="71">
        <f t="shared" si="8"/>
        <v>1</v>
      </c>
      <c r="G88" s="60">
        <f t="shared" si="9"/>
        <v>0</v>
      </c>
      <c r="H88" s="76">
        <v>72</v>
      </c>
      <c r="I88" s="77">
        <v>1.8101851851851852E-2</v>
      </c>
      <c r="J88" s="29"/>
      <c r="K88" s="34"/>
      <c r="L88" s="31"/>
      <c r="M88" s="34"/>
      <c r="N88" s="29"/>
      <c r="O88" s="34"/>
      <c r="P88" s="31"/>
      <c r="Q88" s="34"/>
      <c r="R88" s="31"/>
      <c r="S88" s="34"/>
      <c r="T88" s="31"/>
      <c r="U88" s="29"/>
      <c r="V88" s="30"/>
      <c r="W88" s="31"/>
      <c r="X88" s="34"/>
      <c r="Y88" s="31"/>
      <c r="Z88" s="34"/>
      <c r="AA88" s="31"/>
      <c r="AB88" s="34"/>
      <c r="AC88" s="91"/>
      <c r="AD88" s="77"/>
      <c r="AE88" s="104"/>
      <c r="AF88" s="274"/>
    </row>
    <row r="89" spans="1:32" ht="14.95" customHeight="1" x14ac:dyDescent="0.25">
      <c r="A89" s="32" t="s">
        <v>54</v>
      </c>
      <c r="B89" s="33" t="s">
        <v>6</v>
      </c>
      <c r="C89" s="29">
        <v>50</v>
      </c>
      <c r="D89" s="47">
        <f t="shared" si="6"/>
        <v>70</v>
      </c>
      <c r="E89" s="30">
        <f t="shared" si="7"/>
        <v>1.8310185185185186E-2</v>
      </c>
      <c r="F89" s="71">
        <f t="shared" si="8"/>
        <v>1</v>
      </c>
      <c r="G89" s="60">
        <f t="shared" si="9"/>
        <v>0</v>
      </c>
      <c r="H89" s="76">
        <v>70</v>
      </c>
      <c r="I89" s="77">
        <v>1.8310185185185186E-2</v>
      </c>
      <c r="J89" s="29"/>
      <c r="K89" s="34"/>
      <c r="L89" s="31"/>
      <c r="M89" s="34"/>
      <c r="N89" s="29"/>
      <c r="O89" s="34"/>
      <c r="P89" s="31"/>
      <c r="Q89" s="34"/>
      <c r="R89" s="31"/>
      <c r="S89" s="34"/>
      <c r="T89" s="31"/>
      <c r="U89" s="29"/>
      <c r="V89" s="30"/>
      <c r="W89" s="31"/>
      <c r="X89" s="34"/>
      <c r="Y89" s="31"/>
      <c r="Z89" s="34"/>
      <c r="AA89" s="31"/>
      <c r="AB89" s="34"/>
      <c r="AC89" s="91"/>
      <c r="AD89" s="77"/>
      <c r="AE89" s="104"/>
      <c r="AF89" s="274"/>
    </row>
    <row r="90" spans="1:32" ht="14.95" customHeight="1" thickBot="1" x14ac:dyDescent="0.3">
      <c r="A90" s="32" t="s">
        <v>102</v>
      </c>
      <c r="B90" s="33" t="s">
        <v>0</v>
      </c>
      <c r="C90" s="29">
        <v>51</v>
      </c>
      <c r="D90" s="47">
        <f t="shared" si="6"/>
        <v>56</v>
      </c>
      <c r="E90" s="30">
        <f t="shared" si="7"/>
        <v>2.9641203703703701E-2</v>
      </c>
      <c r="F90" s="71">
        <f t="shared" si="8"/>
        <v>1</v>
      </c>
      <c r="G90" s="60">
        <f t="shared" si="9"/>
        <v>0</v>
      </c>
      <c r="H90" s="76">
        <v>56</v>
      </c>
      <c r="I90" s="77">
        <v>2.9641203703703701E-2</v>
      </c>
      <c r="J90" s="29"/>
      <c r="K90" s="34"/>
      <c r="L90" s="31"/>
      <c r="M90" s="34"/>
      <c r="N90" s="29"/>
      <c r="O90" s="34"/>
      <c r="P90" s="31"/>
      <c r="Q90" s="34"/>
      <c r="R90" s="31"/>
      <c r="S90" s="34"/>
      <c r="T90" s="31"/>
      <c r="U90" s="29"/>
      <c r="V90" s="30"/>
      <c r="W90" s="31"/>
      <c r="X90" s="34"/>
      <c r="Y90" s="31"/>
      <c r="Z90" s="34"/>
      <c r="AA90" s="31"/>
      <c r="AB90" s="34"/>
      <c r="AC90" s="91"/>
      <c r="AD90" s="77"/>
      <c r="AE90" s="104"/>
      <c r="AF90" s="274"/>
    </row>
    <row r="91" spans="1:32" ht="14.95" customHeight="1" x14ac:dyDescent="0.25">
      <c r="A91" s="39"/>
      <c r="B91" s="39"/>
      <c r="C91" s="39"/>
      <c r="D91" s="40"/>
      <c r="E91" s="40"/>
      <c r="F91" s="49"/>
      <c r="G91" s="49"/>
      <c r="H91" s="80"/>
      <c r="I91" s="81">
        <f>SUM(I5:I90)</f>
        <v>1.441550925925926</v>
      </c>
      <c r="J91" s="81"/>
      <c r="K91" s="81">
        <f>SUM(K5:K90)</f>
        <v>26.472326388888884</v>
      </c>
      <c r="L91" s="81"/>
      <c r="M91" s="81">
        <f>SUM(M5:M90)</f>
        <v>1.3350925925925929</v>
      </c>
      <c r="N91" s="81"/>
      <c r="O91" s="81">
        <f>SUM(O5:O90)</f>
        <v>3.861956018518518</v>
      </c>
      <c r="P91" s="81"/>
      <c r="Q91" s="81">
        <f>SUM(Q5:Q90)</f>
        <v>0.63217592592592586</v>
      </c>
      <c r="R91" s="81"/>
      <c r="S91" s="81">
        <f>SUM(S5:S90)</f>
        <v>1.6863425925925923</v>
      </c>
      <c r="T91" s="81"/>
      <c r="U91" s="82"/>
      <c r="V91" s="81">
        <f>SUM(V5:V90)</f>
        <v>3.7948379629629629</v>
      </c>
      <c r="W91" s="81"/>
      <c r="X91" s="81">
        <f>SUM(X5:X90)</f>
        <v>3.062662037037037</v>
      </c>
      <c r="Y91" s="81"/>
      <c r="Z91" s="81">
        <f>SUM(Z5:Z90)</f>
        <v>2.4465509259259255</v>
      </c>
      <c r="AA91" s="81"/>
      <c r="AB91" s="81">
        <f>SUM(AB5:AB90)</f>
        <v>1.6157291666666667</v>
      </c>
      <c r="AC91" s="81"/>
      <c r="AD91" s="81">
        <f>SUM(AD5:AD90)</f>
        <v>1.7051620370370373</v>
      </c>
      <c r="AE91" s="81"/>
      <c r="AF91" s="83">
        <f>SUM(AF5:AF90)</f>
        <v>0.18120370370370364</v>
      </c>
    </row>
    <row r="92" spans="1:32" ht="14.95" customHeight="1" thickBot="1" x14ac:dyDescent="0.3">
      <c r="B92" s="45"/>
      <c r="C92" s="45"/>
      <c r="D92" t="s">
        <v>154</v>
      </c>
      <c r="E92" s="2"/>
      <c r="H92" s="366" t="s">
        <v>100</v>
      </c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8"/>
    </row>
    <row r="93" spans="1:32" ht="14.95" customHeight="1" x14ac:dyDescent="0.25">
      <c r="B93" s="44"/>
      <c r="C93" s="44"/>
      <c r="D93" t="s">
        <v>145</v>
      </c>
      <c r="E93" s="2"/>
      <c r="H93" s="2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2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2" ht="14.95" customHeight="1" x14ac:dyDescent="0.25">
      <c r="D94"/>
      <c r="E94" s="2"/>
      <c r="H94" s="2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2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ht="14.95" customHeight="1" x14ac:dyDescent="0.25">
      <c r="E95" s="2"/>
      <c r="H95" s="2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2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</row>
    <row r="96" spans="1:32" x14ac:dyDescent="0.25">
      <c r="D96"/>
      <c r="E96"/>
      <c r="M96" s="5"/>
    </row>
  </sheetData>
  <autoFilter ref="A4:AF91" xr:uid="{00000000-0009-0000-0000-000001000000}">
    <sortState xmlns:xlrd2="http://schemas.microsoft.com/office/spreadsheetml/2017/richdata2" ref="A6:AE89">
      <sortCondition ref="B3:B89"/>
    </sortState>
  </autoFilter>
  <sortState xmlns:xlrd2="http://schemas.microsoft.com/office/spreadsheetml/2017/richdata2" ref="A5:AF38">
    <sortCondition descending="1" ref="D5:D38"/>
    <sortCondition ref="E5:E38"/>
  </sortState>
  <mergeCells count="28">
    <mergeCell ref="AC3:AD3"/>
    <mergeCell ref="AE3:AF3"/>
    <mergeCell ref="P3:Q3"/>
    <mergeCell ref="R3:S3"/>
    <mergeCell ref="T3:V3"/>
    <mergeCell ref="W3:X3"/>
    <mergeCell ref="Y3:Z3"/>
    <mergeCell ref="A1:G3"/>
    <mergeCell ref="H3:I3"/>
    <mergeCell ref="J3:K3"/>
    <mergeCell ref="L3:M3"/>
    <mergeCell ref="N3:O3"/>
    <mergeCell ref="H92:AF92"/>
    <mergeCell ref="H1:AB1"/>
    <mergeCell ref="AC1:AF1"/>
    <mergeCell ref="H2:I2"/>
    <mergeCell ref="J2:K2"/>
    <mergeCell ref="L2:M2"/>
    <mergeCell ref="N2:O2"/>
    <mergeCell ref="P2:Q2"/>
    <mergeCell ref="R2:S2"/>
    <mergeCell ref="T2:V2"/>
    <mergeCell ref="W2:X2"/>
    <mergeCell ref="Y2:Z2"/>
    <mergeCell ref="AA2:AB2"/>
    <mergeCell ref="AC2:AD2"/>
    <mergeCell ref="AE2:AF2"/>
    <mergeCell ref="AA3:AB3"/>
  </mergeCells>
  <pageMargins left="0.7" right="0.7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O82"/>
  <sheetViews>
    <sheetView zoomScaleNormal="100"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2" bestFit="1" customWidth="1"/>
    <col min="4" max="4" width="13.375" style="2" customWidth="1"/>
    <col min="5" max="5" width="13.375" style="1" bestFit="1" customWidth="1"/>
    <col min="6" max="6" width="15.875" style="1" bestFit="1" customWidth="1"/>
    <col min="7" max="7" width="9.875" style="2" customWidth="1"/>
    <col min="8" max="8" width="8.875" style="2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75" customHeight="1" thickBot="1" x14ac:dyDescent="0.3">
      <c r="A1" s="401" t="s">
        <v>114</v>
      </c>
      <c r="B1" s="402"/>
      <c r="C1" s="402"/>
      <c r="D1" s="402"/>
      <c r="E1" s="402"/>
      <c r="F1" s="403"/>
      <c r="G1" s="397" t="s">
        <v>28</v>
      </c>
      <c r="H1" s="398"/>
      <c r="I1" s="398" t="s">
        <v>29</v>
      </c>
      <c r="J1" s="399"/>
      <c r="K1" s="398" t="s">
        <v>30</v>
      </c>
      <c r="L1" s="400"/>
    </row>
    <row r="2" spans="1:15" ht="35.5" customHeight="1" thickBot="1" x14ac:dyDescent="0.3">
      <c r="A2" s="3" t="s">
        <v>1</v>
      </c>
      <c r="B2" s="43" t="s">
        <v>3</v>
      </c>
      <c r="C2" s="41" t="s">
        <v>4</v>
      </c>
      <c r="D2" s="41" t="s">
        <v>2</v>
      </c>
      <c r="E2" s="41" t="s">
        <v>14</v>
      </c>
      <c r="F2" s="50" t="s">
        <v>140</v>
      </c>
      <c r="G2" s="52" t="s">
        <v>12</v>
      </c>
      <c r="H2" s="41" t="s">
        <v>13</v>
      </c>
      <c r="I2" s="41" t="s">
        <v>12</v>
      </c>
      <c r="J2" s="41" t="s">
        <v>13</v>
      </c>
      <c r="K2" s="41" t="s">
        <v>12</v>
      </c>
      <c r="L2" s="42" t="s">
        <v>13</v>
      </c>
    </row>
    <row r="3" spans="1:15" ht="14.95" customHeight="1" x14ac:dyDescent="0.25">
      <c r="A3" s="15" t="s">
        <v>79</v>
      </c>
      <c r="B3" s="115" t="s">
        <v>21</v>
      </c>
      <c r="C3" s="116">
        <v>1</v>
      </c>
      <c r="D3" s="116">
        <f t="shared" ref="D3:D34" si="0">SUM(G3,I3,K3)</f>
        <v>296</v>
      </c>
      <c r="E3" s="117">
        <f t="shared" ref="E3:E34" si="1">SUM(H3+J3+L3)</f>
        <v>7.5312500000000004E-2</v>
      </c>
      <c r="F3" s="118">
        <f t="shared" ref="F3:F34" si="2">COUNT(G3,I3,K3)</f>
        <v>3</v>
      </c>
      <c r="G3" s="119">
        <v>99</v>
      </c>
      <c r="H3" s="120">
        <v>2.2118055555555557E-2</v>
      </c>
      <c r="I3" s="116">
        <v>100</v>
      </c>
      <c r="J3" s="120">
        <v>3.4247685185185187E-2</v>
      </c>
      <c r="K3" s="116">
        <v>97</v>
      </c>
      <c r="L3" s="121">
        <v>1.894675925925926E-2</v>
      </c>
      <c r="N3" s="44"/>
      <c r="O3" t="s">
        <v>171</v>
      </c>
    </row>
    <row r="4" spans="1:15" ht="14.95" customHeight="1" x14ac:dyDescent="0.25">
      <c r="A4" s="32" t="s">
        <v>60</v>
      </c>
      <c r="B4" s="33" t="s">
        <v>21</v>
      </c>
      <c r="C4" s="31">
        <v>2</v>
      </c>
      <c r="D4" s="31">
        <f t="shared" si="0"/>
        <v>199</v>
      </c>
      <c r="E4" s="30">
        <f t="shared" si="1"/>
        <v>3.1666666666666669E-2</v>
      </c>
      <c r="F4" s="51">
        <f t="shared" si="2"/>
        <v>2</v>
      </c>
      <c r="G4" s="53">
        <v>100</v>
      </c>
      <c r="H4" s="34">
        <v>1.695601851851852E-2</v>
      </c>
      <c r="I4" s="31"/>
      <c r="J4" s="34"/>
      <c r="K4" s="31">
        <v>99</v>
      </c>
      <c r="L4" s="37">
        <v>1.4710648148148148E-2</v>
      </c>
    </row>
    <row r="5" spans="1:15" ht="14.95" customHeight="1" x14ac:dyDescent="0.25">
      <c r="A5" s="32" t="s">
        <v>123</v>
      </c>
      <c r="B5" s="33" t="s">
        <v>21</v>
      </c>
      <c r="C5" s="31">
        <v>3</v>
      </c>
      <c r="D5" s="31">
        <f t="shared" si="0"/>
        <v>197</v>
      </c>
      <c r="E5" s="30">
        <f t="shared" si="1"/>
        <v>6.5636574074074069E-2</v>
      </c>
      <c r="F5" s="51">
        <f t="shared" si="2"/>
        <v>2</v>
      </c>
      <c r="G5" s="53"/>
      <c r="H5" s="34"/>
      <c r="I5" s="31">
        <v>99</v>
      </c>
      <c r="J5" s="34">
        <v>4.6759259259259257E-2</v>
      </c>
      <c r="K5" s="31">
        <v>98</v>
      </c>
      <c r="L5" s="37">
        <v>1.8877314814814816E-2</v>
      </c>
    </row>
    <row r="6" spans="1:15" ht="14.95" customHeight="1" x14ac:dyDescent="0.25">
      <c r="A6" s="32" t="s">
        <v>128</v>
      </c>
      <c r="B6" s="33" t="s">
        <v>21</v>
      </c>
      <c r="C6" s="31">
        <v>4</v>
      </c>
      <c r="D6" s="31">
        <f t="shared" si="0"/>
        <v>100</v>
      </c>
      <c r="E6" s="30">
        <f t="shared" si="1"/>
        <v>1.4618055555555556E-2</v>
      </c>
      <c r="F6" s="51">
        <f t="shared" si="2"/>
        <v>1</v>
      </c>
      <c r="G6" s="53"/>
      <c r="H6" s="34"/>
      <c r="I6" s="31"/>
      <c r="J6" s="34"/>
      <c r="K6" s="31">
        <v>100</v>
      </c>
      <c r="L6" s="37">
        <v>1.4618055555555556E-2</v>
      </c>
      <c r="N6" s="58"/>
    </row>
    <row r="7" spans="1:15" ht="14.95" customHeight="1" thickBot="1" x14ac:dyDescent="0.3">
      <c r="A7" s="140" t="s">
        <v>77</v>
      </c>
      <c r="B7" s="141" t="s">
        <v>21</v>
      </c>
      <c r="C7" s="142">
        <v>5</v>
      </c>
      <c r="D7" s="142">
        <f t="shared" si="0"/>
        <v>98</v>
      </c>
      <c r="E7" s="187">
        <f t="shared" si="1"/>
        <v>2.5567129629629634E-2</v>
      </c>
      <c r="F7" s="209">
        <f t="shared" si="2"/>
        <v>1</v>
      </c>
      <c r="G7" s="210">
        <v>98</v>
      </c>
      <c r="H7" s="170">
        <v>2.5567129629629634E-2</v>
      </c>
      <c r="I7" s="142"/>
      <c r="J7" s="170"/>
      <c r="K7" s="142"/>
      <c r="L7" s="172"/>
    </row>
    <row r="8" spans="1:15" ht="14.95" customHeight="1" thickTop="1" x14ac:dyDescent="0.25">
      <c r="A8" s="152" t="s">
        <v>85</v>
      </c>
      <c r="B8" s="153" t="s">
        <v>8</v>
      </c>
      <c r="C8" s="154">
        <v>1</v>
      </c>
      <c r="D8" s="154">
        <f t="shared" si="0"/>
        <v>200</v>
      </c>
      <c r="E8" s="190">
        <f t="shared" si="1"/>
        <v>0.05</v>
      </c>
      <c r="F8" s="211">
        <f t="shared" si="2"/>
        <v>2</v>
      </c>
      <c r="G8" s="166">
        <v>100</v>
      </c>
      <c r="H8" s="167">
        <v>1.8148148148148146E-2</v>
      </c>
      <c r="I8" s="154">
        <v>100</v>
      </c>
      <c r="J8" s="167">
        <v>3.1851851851851853E-2</v>
      </c>
      <c r="K8" s="154"/>
      <c r="L8" s="195"/>
    </row>
    <row r="9" spans="1:15" ht="14.95" customHeight="1" x14ac:dyDescent="0.25">
      <c r="A9" s="32" t="s">
        <v>97</v>
      </c>
      <c r="B9" s="33" t="s">
        <v>8</v>
      </c>
      <c r="C9" s="31">
        <v>2</v>
      </c>
      <c r="D9" s="31">
        <f t="shared" si="0"/>
        <v>197</v>
      </c>
      <c r="E9" s="30">
        <f t="shared" si="1"/>
        <v>6.025462962962963E-2</v>
      </c>
      <c r="F9" s="51">
        <f t="shared" si="2"/>
        <v>2</v>
      </c>
      <c r="G9" s="53">
        <v>98</v>
      </c>
      <c r="H9" s="34">
        <v>2.238425925925926E-2</v>
      </c>
      <c r="I9" s="31">
        <v>99</v>
      </c>
      <c r="J9" s="34">
        <v>3.7870370370370367E-2</v>
      </c>
      <c r="K9" s="31"/>
      <c r="L9" s="37"/>
    </row>
    <row r="10" spans="1:15" ht="14.95" customHeight="1" thickBot="1" x14ac:dyDescent="0.3">
      <c r="A10" s="140" t="s">
        <v>76</v>
      </c>
      <c r="B10" s="141" t="s">
        <v>8</v>
      </c>
      <c r="C10" s="142">
        <v>3</v>
      </c>
      <c r="D10" s="142">
        <f t="shared" si="0"/>
        <v>99</v>
      </c>
      <c r="E10" s="187">
        <f t="shared" si="1"/>
        <v>2.1006944444444443E-2</v>
      </c>
      <c r="F10" s="209">
        <f t="shared" si="2"/>
        <v>1</v>
      </c>
      <c r="G10" s="210">
        <v>99</v>
      </c>
      <c r="H10" s="170">
        <v>2.1006944444444443E-2</v>
      </c>
      <c r="I10" s="142"/>
      <c r="J10" s="170"/>
      <c r="K10" s="142"/>
      <c r="L10" s="172"/>
    </row>
    <row r="11" spans="1:15" ht="14.95" customHeight="1" thickTop="1" x14ac:dyDescent="0.25">
      <c r="A11" s="212" t="s">
        <v>73</v>
      </c>
      <c r="B11" s="213" t="s">
        <v>9</v>
      </c>
      <c r="C11" s="214">
        <v>1</v>
      </c>
      <c r="D11" s="214">
        <f t="shared" si="0"/>
        <v>300</v>
      </c>
      <c r="E11" s="215">
        <f t="shared" si="1"/>
        <v>6.4039351851851847E-2</v>
      </c>
      <c r="F11" s="216">
        <f t="shared" si="2"/>
        <v>3</v>
      </c>
      <c r="G11" s="217">
        <v>100</v>
      </c>
      <c r="H11" s="218">
        <v>1.726851851851852E-2</v>
      </c>
      <c r="I11" s="214">
        <v>100</v>
      </c>
      <c r="J11" s="218">
        <v>3.1203703703703702E-2</v>
      </c>
      <c r="K11" s="214">
        <v>100</v>
      </c>
      <c r="L11" s="219">
        <v>1.556712962962963E-2</v>
      </c>
    </row>
    <row r="12" spans="1:15" ht="14.95" customHeight="1" x14ac:dyDescent="0.25">
      <c r="A12" s="32" t="s">
        <v>94</v>
      </c>
      <c r="B12" s="33" t="s">
        <v>9</v>
      </c>
      <c r="C12" s="31">
        <v>2</v>
      </c>
      <c r="D12" s="31">
        <f t="shared" si="0"/>
        <v>297</v>
      </c>
      <c r="E12" s="30">
        <f t="shared" si="1"/>
        <v>6.9074074074074079E-2</v>
      </c>
      <c r="F12" s="51">
        <f t="shared" si="2"/>
        <v>3</v>
      </c>
      <c r="G12" s="53">
        <v>99</v>
      </c>
      <c r="H12" s="34">
        <v>1.8692129629629631E-2</v>
      </c>
      <c r="I12" s="31">
        <v>99</v>
      </c>
      <c r="J12" s="34">
        <v>3.3981481481481481E-2</v>
      </c>
      <c r="K12" s="31">
        <v>99</v>
      </c>
      <c r="L12" s="37">
        <v>1.6400462962962964E-2</v>
      </c>
    </row>
    <row r="13" spans="1:15" ht="14.95" customHeight="1" x14ac:dyDescent="0.25">
      <c r="A13" s="32" t="s">
        <v>71</v>
      </c>
      <c r="B13" s="33" t="s">
        <v>9</v>
      </c>
      <c r="C13" s="31">
        <v>3</v>
      </c>
      <c r="D13" s="31">
        <f t="shared" si="0"/>
        <v>291</v>
      </c>
      <c r="E13" s="30">
        <f t="shared" si="1"/>
        <v>7.7962962962962956E-2</v>
      </c>
      <c r="F13" s="51">
        <f t="shared" si="2"/>
        <v>3</v>
      </c>
      <c r="G13" s="53">
        <v>96</v>
      </c>
      <c r="H13" s="34">
        <v>2.0393518518518519E-2</v>
      </c>
      <c r="I13" s="31">
        <v>98</v>
      </c>
      <c r="J13" s="34">
        <v>3.6319444444444439E-2</v>
      </c>
      <c r="K13" s="31">
        <v>97</v>
      </c>
      <c r="L13" s="37">
        <v>2.1250000000000002E-2</v>
      </c>
    </row>
    <row r="14" spans="1:15" ht="14.95" customHeight="1" x14ac:dyDescent="0.25">
      <c r="A14" s="32" t="s">
        <v>84</v>
      </c>
      <c r="B14" s="33" t="s">
        <v>9</v>
      </c>
      <c r="C14" s="31">
        <v>4</v>
      </c>
      <c r="D14" s="31">
        <f t="shared" si="0"/>
        <v>289</v>
      </c>
      <c r="E14" s="30">
        <f t="shared" si="1"/>
        <v>7.9502314814814817E-2</v>
      </c>
      <c r="F14" s="51">
        <f t="shared" si="2"/>
        <v>3</v>
      </c>
      <c r="G14" s="53">
        <v>96</v>
      </c>
      <c r="H14" s="34">
        <v>2.0393518518518519E-2</v>
      </c>
      <c r="I14" s="31">
        <v>96</v>
      </c>
      <c r="J14" s="34">
        <v>3.78587962962963E-2</v>
      </c>
      <c r="K14" s="31">
        <v>97</v>
      </c>
      <c r="L14" s="37">
        <v>2.1250000000000002E-2</v>
      </c>
    </row>
    <row r="15" spans="1:15" ht="14.95" customHeight="1" x14ac:dyDescent="0.25">
      <c r="A15" s="32" t="s">
        <v>91</v>
      </c>
      <c r="B15" s="33" t="s">
        <v>9</v>
      </c>
      <c r="C15" s="31">
        <v>5</v>
      </c>
      <c r="D15" s="31">
        <f t="shared" si="0"/>
        <v>286</v>
      </c>
      <c r="E15" s="30">
        <f t="shared" si="1"/>
        <v>8.1701388888888879E-2</v>
      </c>
      <c r="F15" s="51">
        <f t="shared" si="2"/>
        <v>3</v>
      </c>
      <c r="G15" s="53">
        <v>91</v>
      </c>
      <c r="H15" s="34">
        <v>2.5960648148148149E-2</v>
      </c>
      <c r="I15" s="31">
        <v>97</v>
      </c>
      <c r="J15" s="34">
        <v>3.7025462962962961E-2</v>
      </c>
      <c r="K15" s="31">
        <v>98</v>
      </c>
      <c r="L15" s="37">
        <v>1.8715277777777779E-2</v>
      </c>
    </row>
    <row r="16" spans="1:15" ht="14.95" customHeight="1" x14ac:dyDescent="0.25">
      <c r="A16" s="32" t="s">
        <v>58</v>
      </c>
      <c r="B16" s="33" t="s">
        <v>9</v>
      </c>
      <c r="C16" s="31">
        <v>6</v>
      </c>
      <c r="D16" s="31">
        <f t="shared" si="0"/>
        <v>283</v>
      </c>
      <c r="E16" s="30">
        <f t="shared" si="1"/>
        <v>9.0983796296296299E-2</v>
      </c>
      <c r="F16" s="51">
        <f t="shared" si="2"/>
        <v>3</v>
      </c>
      <c r="G16" s="53">
        <v>93</v>
      </c>
      <c r="H16" s="34">
        <v>2.2754629629629628E-2</v>
      </c>
      <c r="I16" s="31">
        <v>95</v>
      </c>
      <c r="J16" s="34">
        <v>4.5555555555555551E-2</v>
      </c>
      <c r="K16" s="31">
        <v>95</v>
      </c>
      <c r="L16" s="37">
        <v>2.2673611111111113E-2</v>
      </c>
    </row>
    <row r="17" spans="1:12" ht="14.95" customHeight="1" x14ac:dyDescent="0.25">
      <c r="A17" s="32" t="s">
        <v>119</v>
      </c>
      <c r="B17" s="33" t="s">
        <v>9</v>
      </c>
      <c r="C17" s="31">
        <v>7</v>
      </c>
      <c r="D17" s="31">
        <f t="shared" si="0"/>
        <v>278</v>
      </c>
      <c r="E17" s="30">
        <f t="shared" si="1"/>
        <v>9.7731481481481475E-2</v>
      </c>
      <c r="F17" s="51">
        <f t="shared" si="2"/>
        <v>3</v>
      </c>
      <c r="G17" s="53">
        <v>90</v>
      </c>
      <c r="H17" s="34">
        <v>2.6249999999999999E-2</v>
      </c>
      <c r="I17" s="31">
        <v>94</v>
      </c>
      <c r="J17" s="34">
        <v>4.6354166666666669E-2</v>
      </c>
      <c r="K17" s="31">
        <v>94</v>
      </c>
      <c r="L17" s="37">
        <v>2.5127314814814811E-2</v>
      </c>
    </row>
    <row r="18" spans="1:12" ht="14.95" customHeight="1" x14ac:dyDescent="0.25">
      <c r="A18" s="32" t="s">
        <v>44</v>
      </c>
      <c r="B18" s="33" t="s">
        <v>9</v>
      </c>
      <c r="C18" s="31">
        <v>8</v>
      </c>
      <c r="D18" s="31">
        <f t="shared" si="0"/>
        <v>274</v>
      </c>
      <c r="E18" s="30">
        <f t="shared" si="1"/>
        <v>0.10384259259259258</v>
      </c>
      <c r="F18" s="51">
        <f t="shared" si="2"/>
        <v>3</v>
      </c>
      <c r="G18" s="53">
        <v>88</v>
      </c>
      <c r="H18" s="34">
        <v>2.855324074074074E-2</v>
      </c>
      <c r="I18" s="31">
        <v>93</v>
      </c>
      <c r="J18" s="34">
        <v>5.0057870370370371E-2</v>
      </c>
      <c r="K18" s="31">
        <v>93</v>
      </c>
      <c r="L18" s="37">
        <v>2.5231481481481483E-2</v>
      </c>
    </row>
    <row r="19" spans="1:12" ht="14.95" customHeight="1" x14ac:dyDescent="0.25">
      <c r="A19" s="32" t="s">
        <v>83</v>
      </c>
      <c r="B19" s="33" t="s">
        <v>9</v>
      </c>
      <c r="C19" s="31">
        <v>9</v>
      </c>
      <c r="D19" s="31">
        <f t="shared" si="0"/>
        <v>98</v>
      </c>
      <c r="E19" s="30">
        <f t="shared" si="1"/>
        <v>1.9270833333333334E-2</v>
      </c>
      <c r="F19" s="51">
        <f t="shared" si="2"/>
        <v>1</v>
      </c>
      <c r="G19" s="53">
        <v>98</v>
      </c>
      <c r="H19" s="34">
        <v>1.9270833333333334E-2</v>
      </c>
      <c r="I19" s="31"/>
      <c r="J19" s="34"/>
      <c r="K19" s="31"/>
      <c r="L19" s="37"/>
    </row>
    <row r="20" spans="1:12" ht="14.95" customHeight="1" x14ac:dyDescent="0.25">
      <c r="A20" s="32" t="s">
        <v>82</v>
      </c>
      <c r="B20" s="33" t="s">
        <v>9</v>
      </c>
      <c r="C20" s="31">
        <v>10</v>
      </c>
      <c r="D20" s="31">
        <f t="shared" si="0"/>
        <v>97</v>
      </c>
      <c r="E20" s="30">
        <f t="shared" si="1"/>
        <v>1.9560185185185184E-2</v>
      </c>
      <c r="F20" s="51">
        <f t="shared" si="2"/>
        <v>1</v>
      </c>
      <c r="G20" s="53">
        <v>97</v>
      </c>
      <c r="H20" s="34">
        <v>1.9560185185185184E-2</v>
      </c>
      <c r="I20" s="31"/>
      <c r="J20" s="34"/>
      <c r="K20" s="31"/>
      <c r="L20" s="37"/>
    </row>
    <row r="21" spans="1:12" ht="14.95" customHeight="1" x14ac:dyDescent="0.25">
      <c r="A21" s="32" t="s">
        <v>65</v>
      </c>
      <c r="B21" s="33" t="s">
        <v>9</v>
      </c>
      <c r="C21" s="31">
        <v>11</v>
      </c>
      <c r="D21" s="31">
        <f t="shared" si="0"/>
        <v>94</v>
      </c>
      <c r="E21" s="30">
        <f t="shared" si="1"/>
        <v>2.2372685185185186E-2</v>
      </c>
      <c r="F21" s="51">
        <f t="shared" si="2"/>
        <v>1</v>
      </c>
      <c r="G21" s="53">
        <v>94</v>
      </c>
      <c r="H21" s="34">
        <v>2.2372685185185186E-2</v>
      </c>
      <c r="I21" s="31"/>
      <c r="J21" s="34"/>
      <c r="K21" s="31"/>
      <c r="L21" s="37"/>
    </row>
    <row r="22" spans="1:12" ht="14.95" customHeight="1" x14ac:dyDescent="0.25">
      <c r="A22" s="32" t="s">
        <v>72</v>
      </c>
      <c r="B22" s="33" t="s">
        <v>9</v>
      </c>
      <c r="C22" s="31">
        <v>12</v>
      </c>
      <c r="D22" s="31">
        <f t="shared" si="0"/>
        <v>92</v>
      </c>
      <c r="E22" s="30">
        <f t="shared" si="1"/>
        <v>2.480324074074074E-2</v>
      </c>
      <c r="F22" s="51">
        <f t="shared" si="2"/>
        <v>1</v>
      </c>
      <c r="G22" s="53">
        <v>92</v>
      </c>
      <c r="H22" s="34">
        <v>2.480324074074074E-2</v>
      </c>
      <c r="I22" s="31"/>
      <c r="J22" s="34"/>
      <c r="K22" s="31"/>
      <c r="L22" s="37"/>
    </row>
    <row r="23" spans="1:12" ht="14.95" customHeight="1" x14ac:dyDescent="0.25">
      <c r="A23" s="32" t="s">
        <v>95</v>
      </c>
      <c r="B23" s="33" t="s">
        <v>9</v>
      </c>
      <c r="C23" s="31">
        <v>13</v>
      </c>
      <c r="D23" s="31">
        <f t="shared" si="0"/>
        <v>89</v>
      </c>
      <c r="E23" s="30">
        <f t="shared" si="1"/>
        <v>2.6331018518518517E-2</v>
      </c>
      <c r="F23" s="51">
        <f t="shared" si="2"/>
        <v>1</v>
      </c>
      <c r="G23" s="53">
        <v>89</v>
      </c>
      <c r="H23" s="34">
        <v>2.6331018518518517E-2</v>
      </c>
      <c r="I23" s="31"/>
      <c r="J23" s="34"/>
      <c r="K23" s="31"/>
      <c r="L23" s="37"/>
    </row>
    <row r="24" spans="1:12" ht="14.95" customHeight="1" thickBot="1" x14ac:dyDescent="0.3">
      <c r="A24" s="140" t="s">
        <v>101</v>
      </c>
      <c r="B24" s="141" t="s">
        <v>9</v>
      </c>
      <c r="C24" s="142">
        <v>14</v>
      </c>
      <c r="D24" s="142">
        <f t="shared" si="0"/>
        <v>87</v>
      </c>
      <c r="E24" s="187">
        <f t="shared" si="1"/>
        <v>2.9664351851851855E-2</v>
      </c>
      <c r="F24" s="209">
        <f t="shared" si="2"/>
        <v>1</v>
      </c>
      <c r="G24" s="210">
        <v>87</v>
      </c>
      <c r="H24" s="170">
        <v>2.9664351851851855E-2</v>
      </c>
      <c r="I24" s="142"/>
      <c r="J24" s="170"/>
      <c r="K24" s="142"/>
      <c r="L24" s="172"/>
    </row>
    <row r="25" spans="1:12" ht="14.95" customHeight="1" thickTop="1" x14ac:dyDescent="0.25">
      <c r="A25" s="212" t="s">
        <v>62</v>
      </c>
      <c r="B25" s="213" t="s">
        <v>10</v>
      </c>
      <c r="C25" s="214">
        <v>1</v>
      </c>
      <c r="D25" s="214">
        <f t="shared" si="0"/>
        <v>299</v>
      </c>
      <c r="E25" s="215">
        <f t="shared" si="1"/>
        <v>7.4131944444444445E-2</v>
      </c>
      <c r="F25" s="216">
        <f t="shared" si="2"/>
        <v>3</v>
      </c>
      <c r="G25" s="217">
        <v>99</v>
      </c>
      <c r="H25" s="218">
        <v>2.0358796296296295E-2</v>
      </c>
      <c r="I25" s="214">
        <v>100</v>
      </c>
      <c r="J25" s="218">
        <v>3.6493055555555549E-2</v>
      </c>
      <c r="K25" s="214">
        <v>100</v>
      </c>
      <c r="L25" s="219">
        <v>1.7280092592592593E-2</v>
      </c>
    </row>
    <row r="26" spans="1:12" ht="14.95" customHeight="1" x14ac:dyDescent="0.25">
      <c r="A26" s="32" t="s">
        <v>153</v>
      </c>
      <c r="B26" s="33" t="s">
        <v>10</v>
      </c>
      <c r="C26" s="31">
        <v>2</v>
      </c>
      <c r="D26" s="31">
        <f t="shared" si="0"/>
        <v>293</v>
      </c>
      <c r="E26" s="30">
        <f t="shared" si="1"/>
        <v>7.7210648148148153E-2</v>
      </c>
      <c r="F26" s="51">
        <f t="shared" si="2"/>
        <v>3</v>
      </c>
      <c r="G26" s="53">
        <v>98</v>
      </c>
      <c r="H26" s="34">
        <v>2.1168981481481483E-2</v>
      </c>
      <c r="I26" s="31">
        <v>97</v>
      </c>
      <c r="J26" s="34">
        <v>3.8043981481481477E-2</v>
      </c>
      <c r="K26" s="31">
        <v>98</v>
      </c>
      <c r="L26" s="37">
        <v>1.7997685185185186E-2</v>
      </c>
    </row>
    <row r="27" spans="1:12" ht="14.95" customHeight="1" x14ac:dyDescent="0.25">
      <c r="A27" s="32" t="s">
        <v>109</v>
      </c>
      <c r="B27" s="33" t="s">
        <v>10</v>
      </c>
      <c r="C27" s="31">
        <v>3</v>
      </c>
      <c r="D27" s="31">
        <f t="shared" si="0"/>
        <v>293</v>
      </c>
      <c r="E27" s="30">
        <f t="shared" si="1"/>
        <v>7.9814814814814825E-2</v>
      </c>
      <c r="F27" s="51">
        <f t="shared" si="2"/>
        <v>3</v>
      </c>
      <c r="G27" s="53">
        <v>96</v>
      </c>
      <c r="H27" s="34">
        <v>2.3877314814814813E-2</v>
      </c>
      <c r="I27" s="31">
        <v>98</v>
      </c>
      <c r="J27" s="34">
        <v>3.7986111111111116E-2</v>
      </c>
      <c r="K27" s="31">
        <v>99</v>
      </c>
      <c r="L27" s="37">
        <v>1.7951388888888888E-2</v>
      </c>
    </row>
    <row r="28" spans="1:12" ht="14.95" customHeight="1" x14ac:dyDescent="0.25">
      <c r="A28" s="32" t="s">
        <v>50</v>
      </c>
      <c r="B28" s="33" t="s">
        <v>10</v>
      </c>
      <c r="C28" s="31">
        <v>4</v>
      </c>
      <c r="D28" s="31">
        <f t="shared" si="0"/>
        <v>290</v>
      </c>
      <c r="E28" s="30">
        <f t="shared" si="1"/>
        <v>7.9918981481481494E-2</v>
      </c>
      <c r="F28" s="51">
        <f t="shared" si="2"/>
        <v>3</v>
      </c>
      <c r="G28" s="53">
        <v>97</v>
      </c>
      <c r="H28" s="34">
        <v>2.1770833333333336E-2</v>
      </c>
      <c r="I28" s="31">
        <v>96</v>
      </c>
      <c r="J28" s="34">
        <v>3.8981481481481485E-2</v>
      </c>
      <c r="K28" s="31">
        <v>97</v>
      </c>
      <c r="L28" s="37">
        <v>1.9166666666666669E-2</v>
      </c>
    </row>
    <row r="29" spans="1:12" ht="14.95" customHeight="1" x14ac:dyDescent="0.25">
      <c r="A29" s="32" t="s">
        <v>42</v>
      </c>
      <c r="B29" s="33" t="s">
        <v>10</v>
      </c>
      <c r="C29" s="31">
        <v>5</v>
      </c>
      <c r="D29" s="31">
        <f t="shared" si="0"/>
        <v>100</v>
      </c>
      <c r="E29" s="30">
        <f t="shared" si="1"/>
        <v>2.0208333333333335E-2</v>
      </c>
      <c r="F29" s="51">
        <f t="shared" si="2"/>
        <v>1</v>
      </c>
      <c r="G29" s="53">
        <v>100</v>
      </c>
      <c r="H29" s="34">
        <v>2.0208333333333335E-2</v>
      </c>
      <c r="I29" s="31"/>
      <c r="J29" s="34"/>
      <c r="K29" s="31"/>
      <c r="L29" s="37"/>
    </row>
    <row r="30" spans="1:12" ht="14.95" customHeight="1" x14ac:dyDescent="0.25">
      <c r="A30" s="32" t="s">
        <v>124</v>
      </c>
      <c r="B30" s="33" t="s">
        <v>10</v>
      </c>
      <c r="C30" s="31">
        <v>6</v>
      </c>
      <c r="D30" s="31">
        <f t="shared" si="0"/>
        <v>99</v>
      </c>
      <c r="E30" s="30">
        <f t="shared" si="1"/>
        <v>3.7499999999999999E-2</v>
      </c>
      <c r="F30" s="51">
        <f t="shared" si="2"/>
        <v>1</v>
      </c>
      <c r="G30" s="53"/>
      <c r="H30" s="34"/>
      <c r="I30" s="31">
        <v>99</v>
      </c>
      <c r="J30" s="34">
        <v>3.7499999999999999E-2</v>
      </c>
      <c r="K30" s="31"/>
      <c r="L30" s="37"/>
    </row>
    <row r="31" spans="1:12" ht="14.95" customHeight="1" thickBot="1" x14ac:dyDescent="0.3">
      <c r="A31" s="140" t="s">
        <v>49</v>
      </c>
      <c r="B31" s="141" t="s">
        <v>10</v>
      </c>
      <c r="C31" s="142">
        <v>7</v>
      </c>
      <c r="D31" s="142">
        <f t="shared" si="0"/>
        <v>95</v>
      </c>
      <c r="E31" s="187">
        <f t="shared" si="1"/>
        <v>2.4641203703703703E-2</v>
      </c>
      <c r="F31" s="209">
        <f t="shared" si="2"/>
        <v>1</v>
      </c>
      <c r="G31" s="210">
        <v>95</v>
      </c>
      <c r="H31" s="170">
        <v>2.4641203703703703E-2</v>
      </c>
      <c r="I31" s="142"/>
      <c r="J31" s="170"/>
      <c r="K31" s="142"/>
      <c r="L31" s="172"/>
    </row>
    <row r="32" spans="1:12" ht="14.95" customHeight="1" thickTop="1" thickBot="1" x14ac:dyDescent="0.3">
      <c r="A32" s="228" t="s">
        <v>46</v>
      </c>
      <c r="B32" s="229" t="s">
        <v>11</v>
      </c>
      <c r="C32" s="230">
        <v>1</v>
      </c>
      <c r="D32" s="230">
        <f t="shared" si="0"/>
        <v>300</v>
      </c>
      <c r="E32" s="231">
        <f t="shared" si="1"/>
        <v>8.6284722222222221E-2</v>
      </c>
      <c r="F32" s="232">
        <f t="shared" si="2"/>
        <v>3</v>
      </c>
      <c r="G32" s="233">
        <v>100</v>
      </c>
      <c r="H32" s="234">
        <v>2.2615740740740742E-2</v>
      </c>
      <c r="I32" s="230">
        <v>100</v>
      </c>
      <c r="J32" s="234">
        <v>4.2951388888888886E-2</v>
      </c>
      <c r="K32" s="230">
        <v>100</v>
      </c>
      <c r="L32" s="235">
        <v>2.071759259259259E-2</v>
      </c>
    </row>
    <row r="33" spans="1:12" ht="14.95" customHeight="1" x14ac:dyDescent="0.25">
      <c r="A33" s="220" t="s">
        <v>57</v>
      </c>
      <c r="B33" s="221" t="s">
        <v>20</v>
      </c>
      <c r="C33" s="222">
        <v>1</v>
      </c>
      <c r="D33" s="222">
        <f t="shared" si="0"/>
        <v>292</v>
      </c>
      <c r="E33" s="223">
        <f t="shared" si="1"/>
        <v>5.9884259259259255E-2</v>
      </c>
      <c r="F33" s="224">
        <f t="shared" si="2"/>
        <v>3</v>
      </c>
      <c r="G33" s="225">
        <v>95</v>
      </c>
      <c r="H33" s="226">
        <v>1.7905092592592594E-2</v>
      </c>
      <c r="I33" s="222">
        <v>98</v>
      </c>
      <c r="J33" s="226">
        <v>2.9166666666666664E-2</v>
      </c>
      <c r="K33" s="222">
        <v>99</v>
      </c>
      <c r="L33" s="227">
        <v>1.2812499999999999E-2</v>
      </c>
    </row>
    <row r="34" spans="1:12" ht="14.95" customHeight="1" x14ac:dyDescent="0.25">
      <c r="A34" s="32" t="s">
        <v>56</v>
      </c>
      <c r="B34" s="33" t="s">
        <v>20</v>
      </c>
      <c r="C34" s="31">
        <v>2</v>
      </c>
      <c r="D34" s="31">
        <f t="shared" si="0"/>
        <v>200</v>
      </c>
      <c r="E34" s="30">
        <f t="shared" si="1"/>
        <v>3.7152777777777778E-2</v>
      </c>
      <c r="F34" s="51">
        <f t="shared" si="2"/>
        <v>2</v>
      </c>
      <c r="G34" s="53">
        <v>100</v>
      </c>
      <c r="H34" s="34">
        <v>1.3217592592592593E-2</v>
      </c>
      <c r="I34" s="31">
        <v>100</v>
      </c>
      <c r="J34" s="34">
        <v>2.3935185185185184E-2</v>
      </c>
      <c r="K34" s="31"/>
      <c r="L34" s="37"/>
    </row>
    <row r="35" spans="1:12" ht="14.95" customHeight="1" x14ac:dyDescent="0.25">
      <c r="A35" s="32" t="s">
        <v>69</v>
      </c>
      <c r="B35" s="33" t="s">
        <v>20</v>
      </c>
      <c r="C35" s="31">
        <v>3</v>
      </c>
      <c r="D35" s="31">
        <f t="shared" ref="D35:D66" si="3">SUM(G35,I35,K35)</f>
        <v>199</v>
      </c>
      <c r="E35" s="30">
        <f t="shared" ref="E35:E66" si="4">SUM(H35+J35+L35)</f>
        <v>2.5833333333333333E-2</v>
      </c>
      <c r="F35" s="51">
        <f t="shared" ref="F35:F66" si="5">COUNT(G35,I35,K35)</f>
        <v>2</v>
      </c>
      <c r="G35" s="53">
        <v>99</v>
      </c>
      <c r="H35" s="34">
        <v>1.3807870370370371E-2</v>
      </c>
      <c r="I35" s="31"/>
      <c r="J35" s="34"/>
      <c r="K35" s="31">
        <v>100</v>
      </c>
      <c r="L35" s="37">
        <v>1.2025462962962962E-2</v>
      </c>
    </row>
    <row r="36" spans="1:12" ht="14.95" customHeight="1" x14ac:dyDescent="0.25">
      <c r="A36" s="32" t="s">
        <v>89</v>
      </c>
      <c r="B36" s="33" t="s">
        <v>20</v>
      </c>
      <c r="C36" s="31">
        <v>4</v>
      </c>
      <c r="D36" s="31">
        <f t="shared" si="3"/>
        <v>197</v>
      </c>
      <c r="E36" s="30">
        <f t="shared" si="4"/>
        <v>4.3935185185185188E-2</v>
      </c>
      <c r="F36" s="51">
        <f t="shared" si="5"/>
        <v>2</v>
      </c>
      <c r="G36" s="53">
        <v>98</v>
      </c>
      <c r="H36" s="34">
        <v>1.53125E-2</v>
      </c>
      <c r="I36" s="31">
        <v>99</v>
      </c>
      <c r="J36" s="34">
        <v>2.8622685185185185E-2</v>
      </c>
      <c r="K36" s="31"/>
      <c r="L36" s="37"/>
    </row>
    <row r="37" spans="1:12" ht="14.95" customHeight="1" x14ac:dyDescent="0.25">
      <c r="A37" s="32" t="s">
        <v>48</v>
      </c>
      <c r="B37" s="33" t="s">
        <v>20</v>
      </c>
      <c r="C37" s="31">
        <v>5</v>
      </c>
      <c r="D37" s="31">
        <f t="shared" si="3"/>
        <v>191</v>
      </c>
      <c r="E37" s="30">
        <f t="shared" si="4"/>
        <v>4.9976851851851849E-2</v>
      </c>
      <c r="F37" s="51">
        <f t="shared" si="5"/>
        <v>2</v>
      </c>
      <c r="G37" s="53">
        <v>94</v>
      </c>
      <c r="H37" s="34">
        <v>1.8379629629629628E-2</v>
      </c>
      <c r="I37" s="31">
        <v>97</v>
      </c>
      <c r="J37" s="34">
        <v>3.1597222222222221E-2</v>
      </c>
      <c r="K37" s="31"/>
      <c r="L37" s="37"/>
    </row>
    <row r="38" spans="1:12" ht="14.95" customHeight="1" x14ac:dyDescent="0.25">
      <c r="A38" s="32" t="s">
        <v>92</v>
      </c>
      <c r="B38" s="33" t="s">
        <v>20</v>
      </c>
      <c r="C38" s="31">
        <v>6</v>
      </c>
      <c r="D38" s="31">
        <f t="shared" si="3"/>
        <v>190</v>
      </c>
      <c r="E38" s="30">
        <f t="shared" si="4"/>
        <v>4.0729166666666664E-2</v>
      </c>
      <c r="F38" s="51">
        <f t="shared" si="5"/>
        <v>2</v>
      </c>
      <c r="G38" s="53">
        <v>92</v>
      </c>
      <c r="H38" s="34">
        <v>2.2534722222222223E-2</v>
      </c>
      <c r="I38" s="31"/>
      <c r="J38" s="34"/>
      <c r="K38" s="31">
        <v>98</v>
      </c>
      <c r="L38" s="37">
        <v>1.8194444444444444E-2</v>
      </c>
    </row>
    <row r="39" spans="1:12" ht="14.95" customHeight="1" x14ac:dyDescent="0.25">
      <c r="A39" s="32" t="s">
        <v>51</v>
      </c>
      <c r="B39" s="33" t="s">
        <v>20</v>
      </c>
      <c r="C39" s="31">
        <v>7</v>
      </c>
      <c r="D39" s="31">
        <f t="shared" si="3"/>
        <v>97</v>
      </c>
      <c r="E39" s="30">
        <f t="shared" si="4"/>
        <v>1.5532407407407406E-2</v>
      </c>
      <c r="F39" s="51">
        <f t="shared" si="5"/>
        <v>1</v>
      </c>
      <c r="G39" s="53">
        <v>97</v>
      </c>
      <c r="H39" s="34">
        <v>1.5532407407407406E-2</v>
      </c>
      <c r="I39" s="31"/>
      <c r="J39" s="34"/>
      <c r="K39" s="31"/>
      <c r="L39" s="37"/>
    </row>
    <row r="40" spans="1:12" ht="14.95" customHeight="1" x14ac:dyDescent="0.25">
      <c r="A40" s="32" t="s">
        <v>93</v>
      </c>
      <c r="B40" s="33" t="s">
        <v>20</v>
      </c>
      <c r="C40" s="31">
        <v>8</v>
      </c>
      <c r="D40" s="31">
        <f t="shared" si="3"/>
        <v>96</v>
      </c>
      <c r="E40" s="30">
        <f t="shared" si="4"/>
        <v>1.7731481481481483E-2</v>
      </c>
      <c r="F40" s="51">
        <f t="shared" si="5"/>
        <v>1</v>
      </c>
      <c r="G40" s="53">
        <v>96</v>
      </c>
      <c r="H40" s="34">
        <v>1.7731481481481483E-2</v>
      </c>
      <c r="I40" s="31"/>
      <c r="J40" s="34"/>
      <c r="K40" s="31"/>
      <c r="L40" s="37"/>
    </row>
    <row r="41" spans="1:12" ht="14.95" customHeight="1" thickBot="1" x14ac:dyDescent="0.3">
      <c r="A41" s="140" t="s">
        <v>66</v>
      </c>
      <c r="B41" s="141" t="s">
        <v>20</v>
      </c>
      <c r="C41" s="142">
        <v>9</v>
      </c>
      <c r="D41" s="142">
        <f t="shared" si="3"/>
        <v>93</v>
      </c>
      <c r="E41" s="187">
        <f t="shared" si="4"/>
        <v>1.8645833333333334E-2</v>
      </c>
      <c r="F41" s="209">
        <f t="shared" si="5"/>
        <v>1</v>
      </c>
      <c r="G41" s="210">
        <v>93</v>
      </c>
      <c r="H41" s="170">
        <v>1.8645833333333334E-2</v>
      </c>
      <c r="I41" s="142"/>
      <c r="J41" s="170"/>
      <c r="K41" s="142"/>
      <c r="L41" s="172"/>
    </row>
    <row r="42" spans="1:12" ht="14.95" customHeight="1" thickTop="1" x14ac:dyDescent="0.25">
      <c r="A42" s="212" t="s">
        <v>53</v>
      </c>
      <c r="B42" s="213" t="s">
        <v>5</v>
      </c>
      <c r="C42" s="214">
        <v>1</v>
      </c>
      <c r="D42" s="214">
        <f t="shared" si="3"/>
        <v>286</v>
      </c>
      <c r="E42" s="215">
        <f t="shared" si="4"/>
        <v>6.0995370370370373E-2</v>
      </c>
      <c r="F42" s="216">
        <f t="shared" si="5"/>
        <v>3</v>
      </c>
      <c r="G42" s="217">
        <v>89</v>
      </c>
      <c r="H42" s="218">
        <v>1.6701388888888887E-2</v>
      </c>
      <c r="I42" s="214">
        <v>100</v>
      </c>
      <c r="J42" s="218">
        <v>3.0081018518518521E-2</v>
      </c>
      <c r="K42" s="214">
        <v>97</v>
      </c>
      <c r="L42" s="219">
        <v>1.4212962962962962E-2</v>
      </c>
    </row>
    <row r="43" spans="1:12" ht="14.95" customHeight="1" x14ac:dyDescent="0.25">
      <c r="A43" s="32" t="s">
        <v>78</v>
      </c>
      <c r="B43" s="33" t="s">
        <v>5</v>
      </c>
      <c r="C43" s="31">
        <v>2</v>
      </c>
      <c r="D43" s="31">
        <f t="shared" si="3"/>
        <v>281</v>
      </c>
      <c r="E43" s="30">
        <f t="shared" si="4"/>
        <v>6.7141203703703703E-2</v>
      </c>
      <c r="F43" s="51">
        <f t="shared" si="5"/>
        <v>3</v>
      </c>
      <c r="G43" s="53">
        <v>87</v>
      </c>
      <c r="H43" s="34">
        <v>1.7291666666666667E-2</v>
      </c>
      <c r="I43" s="31">
        <v>98</v>
      </c>
      <c r="J43" s="34">
        <v>3.3923611111111113E-2</v>
      </c>
      <c r="K43" s="31">
        <v>96</v>
      </c>
      <c r="L43" s="37">
        <v>1.5925925925925927E-2</v>
      </c>
    </row>
    <row r="44" spans="1:12" ht="14.95" customHeight="1" x14ac:dyDescent="0.25">
      <c r="A44" s="32" t="s">
        <v>37</v>
      </c>
      <c r="B44" s="33" t="s">
        <v>5</v>
      </c>
      <c r="C44" s="31">
        <v>3</v>
      </c>
      <c r="D44" s="31">
        <f t="shared" si="3"/>
        <v>198</v>
      </c>
      <c r="E44" s="30">
        <f t="shared" si="4"/>
        <v>2.6481481481481481E-2</v>
      </c>
      <c r="F44" s="51">
        <f t="shared" si="5"/>
        <v>2</v>
      </c>
      <c r="G44" s="53">
        <v>99</v>
      </c>
      <c r="H44" s="34">
        <v>1.3773148148148147E-2</v>
      </c>
      <c r="I44" s="31"/>
      <c r="J44" s="34"/>
      <c r="K44" s="31">
        <v>99</v>
      </c>
      <c r="L44" s="37">
        <v>1.2708333333333334E-2</v>
      </c>
    </row>
    <row r="45" spans="1:12" ht="14.95" customHeight="1" x14ac:dyDescent="0.25">
      <c r="A45" s="32" t="s">
        <v>61</v>
      </c>
      <c r="B45" s="33" t="s">
        <v>5</v>
      </c>
      <c r="C45" s="31">
        <v>4</v>
      </c>
      <c r="D45" s="31">
        <f t="shared" si="3"/>
        <v>191</v>
      </c>
      <c r="E45" s="30">
        <f t="shared" si="4"/>
        <v>2.9652777777777778E-2</v>
      </c>
      <c r="F45" s="51">
        <f t="shared" si="5"/>
        <v>2</v>
      </c>
      <c r="G45" s="53">
        <v>93</v>
      </c>
      <c r="H45" s="34">
        <v>1.5949074074074074E-2</v>
      </c>
      <c r="I45" s="31"/>
      <c r="J45" s="34"/>
      <c r="K45" s="31">
        <v>98</v>
      </c>
      <c r="L45" s="37">
        <v>1.3703703703703704E-2</v>
      </c>
    </row>
    <row r="46" spans="1:12" ht="14.95" customHeight="1" x14ac:dyDescent="0.25">
      <c r="A46" s="32" t="s">
        <v>75</v>
      </c>
      <c r="B46" s="33" t="s">
        <v>5</v>
      </c>
      <c r="C46" s="31">
        <v>5</v>
      </c>
      <c r="D46" s="31">
        <f t="shared" si="3"/>
        <v>185</v>
      </c>
      <c r="E46" s="30">
        <f t="shared" si="4"/>
        <v>5.2071759259259262E-2</v>
      </c>
      <c r="F46" s="51">
        <f t="shared" si="5"/>
        <v>2</v>
      </c>
      <c r="G46" s="53">
        <v>88</v>
      </c>
      <c r="H46" s="34">
        <v>1.6967592592592593E-2</v>
      </c>
      <c r="I46" s="31">
        <v>97</v>
      </c>
      <c r="J46" s="34">
        <v>3.5104166666666665E-2</v>
      </c>
      <c r="K46" s="31"/>
      <c r="L46" s="37"/>
    </row>
    <row r="47" spans="1:12" ht="14.95" customHeight="1" x14ac:dyDescent="0.25">
      <c r="A47" s="32" t="s">
        <v>41</v>
      </c>
      <c r="B47" s="33" t="s">
        <v>5</v>
      </c>
      <c r="C47" s="31">
        <v>6</v>
      </c>
      <c r="D47" s="31">
        <f t="shared" si="3"/>
        <v>184</v>
      </c>
      <c r="E47" s="30">
        <f t="shared" si="4"/>
        <v>4.8368055555555553E-2</v>
      </c>
      <c r="F47" s="51">
        <f t="shared" si="5"/>
        <v>2</v>
      </c>
      <c r="G47" s="53">
        <v>85</v>
      </c>
      <c r="H47" s="34">
        <v>1.7349537037037038E-2</v>
      </c>
      <c r="I47" s="31">
        <v>99</v>
      </c>
      <c r="J47" s="34">
        <v>3.1018518518518515E-2</v>
      </c>
      <c r="K47" s="31"/>
      <c r="L47" s="37"/>
    </row>
    <row r="48" spans="1:12" ht="14.95" customHeight="1" x14ac:dyDescent="0.25">
      <c r="A48" s="32" t="s">
        <v>96</v>
      </c>
      <c r="B48" s="33" t="s">
        <v>5</v>
      </c>
      <c r="C48" s="31">
        <v>7</v>
      </c>
      <c r="D48" s="31">
        <f t="shared" si="3"/>
        <v>183</v>
      </c>
      <c r="E48" s="30">
        <f t="shared" si="4"/>
        <v>3.2476851851851854E-2</v>
      </c>
      <c r="F48" s="51">
        <f t="shared" si="5"/>
        <v>2</v>
      </c>
      <c r="G48" s="53">
        <v>83</v>
      </c>
      <c r="H48" s="34">
        <v>1.9988425925925927E-2</v>
      </c>
      <c r="I48" s="31"/>
      <c r="J48" s="34"/>
      <c r="K48" s="31">
        <v>100</v>
      </c>
      <c r="L48" s="37">
        <v>1.2488425925925925E-2</v>
      </c>
    </row>
    <row r="49" spans="1:12" ht="14.95" customHeight="1" x14ac:dyDescent="0.25">
      <c r="A49" s="32" t="s">
        <v>105</v>
      </c>
      <c r="B49" s="33" t="s">
        <v>5</v>
      </c>
      <c r="C49" s="31">
        <v>8</v>
      </c>
      <c r="D49" s="31">
        <f t="shared" si="3"/>
        <v>177</v>
      </c>
      <c r="E49" s="30">
        <f t="shared" si="4"/>
        <v>3.8969907407407411E-2</v>
      </c>
      <c r="F49" s="51">
        <f t="shared" si="5"/>
        <v>2</v>
      </c>
      <c r="G49" s="53">
        <v>82</v>
      </c>
      <c r="H49" s="34">
        <v>2.2476851851851855E-2</v>
      </c>
      <c r="I49" s="31"/>
      <c r="J49" s="34"/>
      <c r="K49" s="31">
        <v>95</v>
      </c>
      <c r="L49" s="37">
        <v>1.6493055555555556E-2</v>
      </c>
    </row>
    <row r="50" spans="1:12" ht="14.95" customHeight="1" x14ac:dyDescent="0.25">
      <c r="A50" s="32" t="s">
        <v>64</v>
      </c>
      <c r="B50" s="33" t="s">
        <v>5</v>
      </c>
      <c r="C50" s="31">
        <v>9</v>
      </c>
      <c r="D50" s="31">
        <f t="shared" si="3"/>
        <v>100</v>
      </c>
      <c r="E50" s="30">
        <f t="shared" si="4"/>
        <v>1.298611111111111E-2</v>
      </c>
      <c r="F50" s="51">
        <f t="shared" si="5"/>
        <v>1</v>
      </c>
      <c r="G50" s="53">
        <v>100</v>
      </c>
      <c r="H50" s="34">
        <v>1.298611111111111E-2</v>
      </c>
      <c r="I50" s="31"/>
      <c r="J50" s="34"/>
      <c r="K50" s="31"/>
      <c r="L50" s="37"/>
    </row>
    <row r="51" spans="1:12" ht="14.95" customHeight="1" x14ac:dyDescent="0.25">
      <c r="A51" s="32" t="s">
        <v>68</v>
      </c>
      <c r="B51" s="33" t="s">
        <v>5</v>
      </c>
      <c r="C51" s="31">
        <v>10</v>
      </c>
      <c r="D51" s="31">
        <f t="shared" si="3"/>
        <v>98</v>
      </c>
      <c r="E51" s="30">
        <f t="shared" si="4"/>
        <v>1.5069444444444443E-2</v>
      </c>
      <c r="F51" s="51">
        <f t="shared" si="5"/>
        <v>1</v>
      </c>
      <c r="G51" s="53">
        <v>98</v>
      </c>
      <c r="H51" s="34">
        <v>1.5069444444444443E-2</v>
      </c>
      <c r="I51" s="31"/>
      <c r="J51" s="34"/>
      <c r="K51" s="31"/>
      <c r="L51" s="37"/>
    </row>
    <row r="52" spans="1:12" ht="14.95" customHeight="1" x14ac:dyDescent="0.25">
      <c r="A52" s="32" t="s">
        <v>70</v>
      </c>
      <c r="B52" s="33" t="s">
        <v>5</v>
      </c>
      <c r="C52" s="31">
        <v>11</v>
      </c>
      <c r="D52" s="31">
        <f t="shared" si="3"/>
        <v>97</v>
      </c>
      <c r="E52" s="30">
        <f t="shared" si="4"/>
        <v>1.5578703703703704E-2</v>
      </c>
      <c r="F52" s="51">
        <f t="shared" si="5"/>
        <v>1</v>
      </c>
      <c r="G52" s="53">
        <v>97</v>
      </c>
      <c r="H52" s="34">
        <v>1.5578703703703704E-2</v>
      </c>
      <c r="I52" s="31"/>
      <c r="J52" s="34"/>
      <c r="K52" s="31"/>
      <c r="L52" s="37"/>
    </row>
    <row r="53" spans="1:12" ht="14.95" customHeight="1" x14ac:dyDescent="0.25">
      <c r="A53" s="32" t="s">
        <v>36</v>
      </c>
      <c r="B53" s="33" t="s">
        <v>5</v>
      </c>
      <c r="C53" s="31">
        <v>12</v>
      </c>
      <c r="D53" s="31">
        <f t="shared" si="3"/>
        <v>96</v>
      </c>
      <c r="E53" s="30">
        <f t="shared" si="4"/>
        <v>1.5625E-2</v>
      </c>
      <c r="F53" s="51">
        <f t="shared" si="5"/>
        <v>1</v>
      </c>
      <c r="G53" s="53">
        <v>96</v>
      </c>
      <c r="H53" s="34">
        <v>1.5625E-2</v>
      </c>
      <c r="I53" s="31"/>
      <c r="J53" s="34"/>
      <c r="K53" s="31"/>
      <c r="L53" s="37"/>
    </row>
    <row r="54" spans="1:12" ht="14.95" customHeight="1" x14ac:dyDescent="0.25">
      <c r="A54" s="32" t="s">
        <v>80</v>
      </c>
      <c r="B54" s="33" t="s">
        <v>5</v>
      </c>
      <c r="C54" s="31">
        <v>13</v>
      </c>
      <c r="D54" s="31">
        <f t="shared" si="3"/>
        <v>95</v>
      </c>
      <c r="E54" s="30">
        <f t="shared" si="4"/>
        <v>1.577546296296296E-2</v>
      </c>
      <c r="F54" s="51">
        <f t="shared" si="5"/>
        <v>1</v>
      </c>
      <c r="G54" s="53">
        <v>95</v>
      </c>
      <c r="H54" s="34">
        <v>1.577546296296296E-2</v>
      </c>
      <c r="I54" s="31"/>
      <c r="J54" s="34"/>
      <c r="K54" s="31"/>
      <c r="L54" s="37"/>
    </row>
    <row r="55" spans="1:12" ht="14.95" customHeight="1" x14ac:dyDescent="0.25">
      <c r="A55" s="32" t="s">
        <v>106</v>
      </c>
      <c r="B55" s="33" t="s">
        <v>5</v>
      </c>
      <c r="C55" s="31">
        <v>14</v>
      </c>
      <c r="D55" s="31">
        <f t="shared" si="3"/>
        <v>94</v>
      </c>
      <c r="E55" s="30">
        <f t="shared" si="4"/>
        <v>1.5868055555555555E-2</v>
      </c>
      <c r="F55" s="51">
        <f t="shared" si="5"/>
        <v>1</v>
      </c>
      <c r="G55" s="53">
        <v>94</v>
      </c>
      <c r="H55" s="34">
        <v>1.5868055555555555E-2</v>
      </c>
      <c r="I55" s="31"/>
      <c r="J55" s="34"/>
      <c r="K55" s="31"/>
      <c r="L55" s="37"/>
    </row>
    <row r="56" spans="1:12" ht="14.95" customHeight="1" x14ac:dyDescent="0.25">
      <c r="A56" s="32" t="s">
        <v>67</v>
      </c>
      <c r="B56" s="33" t="s">
        <v>5</v>
      </c>
      <c r="C56" s="31">
        <v>15</v>
      </c>
      <c r="D56" s="31">
        <f t="shared" si="3"/>
        <v>92</v>
      </c>
      <c r="E56" s="30">
        <f t="shared" si="4"/>
        <v>1.6006944444444445E-2</v>
      </c>
      <c r="F56" s="51">
        <f t="shared" si="5"/>
        <v>1</v>
      </c>
      <c r="G56" s="53">
        <v>92</v>
      </c>
      <c r="H56" s="34">
        <v>1.6006944444444445E-2</v>
      </c>
      <c r="I56" s="31"/>
      <c r="J56" s="34"/>
      <c r="K56" s="31"/>
      <c r="L56" s="37"/>
    </row>
    <row r="57" spans="1:12" ht="14.95" customHeight="1" x14ac:dyDescent="0.25">
      <c r="A57" s="32" t="s">
        <v>74</v>
      </c>
      <c r="B57" s="33" t="s">
        <v>5</v>
      </c>
      <c r="C57" s="31">
        <v>16</v>
      </c>
      <c r="D57" s="31">
        <f t="shared" si="3"/>
        <v>91</v>
      </c>
      <c r="E57" s="30">
        <f t="shared" si="4"/>
        <v>1.6608796296296299E-2</v>
      </c>
      <c r="F57" s="51">
        <f t="shared" si="5"/>
        <v>1</v>
      </c>
      <c r="G57" s="53">
        <v>91</v>
      </c>
      <c r="H57" s="34">
        <v>1.6608796296296299E-2</v>
      </c>
      <c r="I57" s="31"/>
      <c r="J57" s="34"/>
      <c r="K57" s="31"/>
      <c r="L57" s="37"/>
    </row>
    <row r="58" spans="1:12" ht="14.95" customHeight="1" x14ac:dyDescent="0.25">
      <c r="A58" s="32" t="s">
        <v>38</v>
      </c>
      <c r="B58" s="33" t="s">
        <v>5</v>
      </c>
      <c r="C58" s="31">
        <v>17</v>
      </c>
      <c r="D58" s="31">
        <f t="shared" si="3"/>
        <v>90</v>
      </c>
      <c r="E58" s="30">
        <f t="shared" si="4"/>
        <v>1.6689814814814817E-2</v>
      </c>
      <c r="F58" s="51">
        <f t="shared" si="5"/>
        <v>1</v>
      </c>
      <c r="G58" s="53">
        <v>90</v>
      </c>
      <c r="H58" s="34">
        <v>1.6689814814814817E-2</v>
      </c>
      <c r="I58" s="31"/>
      <c r="J58" s="34"/>
      <c r="K58" s="31"/>
      <c r="L58" s="37"/>
    </row>
    <row r="59" spans="1:12" ht="14.95" customHeight="1" x14ac:dyDescent="0.25">
      <c r="A59" s="32" t="s">
        <v>107</v>
      </c>
      <c r="B59" s="33" t="s">
        <v>5</v>
      </c>
      <c r="C59" s="31">
        <v>18</v>
      </c>
      <c r="D59" s="31">
        <f t="shared" si="3"/>
        <v>86</v>
      </c>
      <c r="E59" s="30">
        <f t="shared" si="4"/>
        <v>1.7326388888888888E-2</v>
      </c>
      <c r="F59" s="51">
        <f t="shared" si="5"/>
        <v>1</v>
      </c>
      <c r="G59" s="53">
        <v>86</v>
      </c>
      <c r="H59" s="34">
        <v>1.7326388888888888E-2</v>
      </c>
      <c r="I59" s="31"/>
      <c r="J59" s="34"/>
      <c r="K59" s="31"/>
      <c r="L59" s="37"/>
    </row>
    <row r="60" spans="1:12" ht="14.95" customHeight="1" thickBot="1" x14ac:dyDescent="0.3">
      <c r="A60" s="140" t="s">
        <v>86</v>
      </c>
      <c r="B60" s="141" t="s">
        <v>5</v>
      </c>
      <c r="C60" s="142">
        <v>19</v>
      </c>
      <c r="D60" s="142">
        <f t="shared" si="3"/>
        <v>84</v>
      </c>
      <c r="E60" s="187">
        <f t="shared" si="4"/>
        <v>1.7743055555555557E-2</v>
      </c>
      <c r="F60" s="209">
        <f t="shared" si="5"/>
        <v>1</v>
      </c>
      <c r="G60" s="210">
        <v>84</v>
      </c>
      <c r="H60" s="170">
        <v>1.7743055555555557E-2</v>
      </c>
      <c r="I60" s="142"/>
      <c r="J60" s="170"/>
      <c r="K60" s="142"/>
      <c r="L60" s="172"/>
    </row>
    <row r="61" spans="1:12" ht="14.95" customHeight="1" thickTop="1" x14ac:dyDescent="0.25">
      <c r="A61" s="212" t="s">
        <v>88</v>
      </c>
      <c r="B61" s="213" t="s">
        <v>0</v>
      </c>
      <c r="C61" s="214">
        <v>1</v>
      </c>
      <c r="D61" s="214">
        <f t="shared" si="3"/>
        <v>300</v>
      </c>
      <c r="E61" s="215">
        <f t="shared" si="4"/>
        <v>5.3148148148148153E-2</v>
      </c>
      <c r="F61" s="216">
        <f t="shared" si="5"/>
        <v>3</v>
      </c>
      <c r="G61" s="217">
        <v>100</v>
      </c>
      <c r="H61" s="218">
        <v>1.4537037037037038E-2</v>
      </c>
      <c r="I61" s="214">
        <v>100</v>
      </c>
      <c r="J61" s="218">
        <v>2.5914351851851855E-2</v>
      </c>
      <c r="K61" s="214">
        <v>100</v>
      </c>
      <c r="L61" s="219">
        <v>1.269675925925926E-2</v>
      </c>
    </row>
    <row r="62" spans="1:12" ht="14.95" customHeight="1" x14ac:dyDescent="0.25">
      <c r="A62" s="32" t="s">
        <v>59</v>
      </c>
      <c r="B62" s="33" t="s">
        <v>0</v>
      </c>
      <c r="C62" s="31">
        <v>2</v>
      </c>
      <c r="D62" s="31">
        <f t="shared" si="3"/>
        <v>293</v>
      </c>
      <c r="E62" s="30">
        <f t="shared" si="4"/>
        <v>9.5335648148148142E-2</v>
      </c>
      <c r="F62" s="51">
        <f t="shared" si="5"/>
        <v>3</v>
      </c>
      <c r="G62" s="63">
        <v>96</v>
      </c>
      <c r="H62" s="34">
        <v>2.6249999999999999E-2</v>
      </c>
      <c r="I62" s="31">
        <v>98</v>
      </c>
      <c r="J62" s="34">
        <v>4.6655092592592595E-2</v>
      </c>
      <c r="K62" s="31">
        <v>99</v>
      </c>
      <c r="L62" s="37">
        <v>2.2430555555555554E-2</v>
      </c>
    </row>
    <row r="63" spans="1:12" ht="14.95" customHeight="1" x14ac:dyDescent="0.25">
      <c r="A63" s="32" t="s">
        <v>39</v>
      </c>
      <c r="B63" s="33" t="s">
        <v>0</v>
      </c>
      <c r="C63" s="31">
        <v>3</v>
      </c>
      <c r="D63" s="31">
        <f t="shared" si="3"/>
        <v>196</v>
      </c>
      <c r="E63" s="30">
        <f t="shared" si="4"/>
        <v>5.3252314814814808E-2</v>
      </c>
      <c r="F63" s="51">
        <f t="shared" si="5"/>
        <v>2</v>
      </c>
      <c r="G63" s="53">
        <v>97</v>
      </c>
      <c r="H63" s="34">
        <v>1.9027777777777779E-2</v>
      </c>
      <c r="I63" s="31">
        <v>99</v>
      </c>
      <c r="J63" s="34">
        <v>3.4224537037037032E-2</v>
      </c>
      <c r="K63" s="31"/>
      <c r="L63" s="37"/>
    </row>
    <row r="64" spans="1:12" ht="14.95" customHeight="1" x14ac:dyDescent="0.25">
      <c r="A64" s="32" t="s">
        <v>43</v>
      </c>
      <c r="B64" s="33" t="s">
        <v>0</v>
      </c>
      <c r="C64" s="31">
        <v>4</v>
      </c>
      <c r="D64" s="31">
        <f t="shared" si="3"/>
        <v>99</v>
      </c>
      <c r="E64" s="30">
        <f t="shared" si="4"/>
        <v>1.6493055555555556E-2</v>
      </c>
      <c r="F64" s="51">
        <f t="shared" si="5"/>
        <v>1</v>
      </c>
      <c r="G64" s="53">
        <v>99</v>
      </c>
      <c r="H64" s="36">
        <v>1.6493055555555556E-2</v>
      </c>
      <c r="I64" s="31"/>
      <c r="J64" s="34"/>
      <c r="K64" s="31"/>
      <c r="L64" s="37"/>
    </row>
    <row r="65" spans="1:12" ht="14.95" customHeight="1" x14ac:dyDescent="0.25">
      <c r="A65" s="32" t="s">
        <v>104</v>
      </c>
      <c r="B65" s="33" t="s">
        <v>0</v>
      </c>
      <c r="C65" s="31">
        <v>5</v>
      </c>
      <c r="D65" s="31">
        <f t="shared" si="3"/>
        <v>98</v>
      </c>
      <c r="E65" s="30">
        <f t="shared" si="4"/>
        <v>1.8287037037037036E-2</v>
      </c>
      <c r="F65" s="51">
        <f t="shared" si="5"/>
        <v>1</v>
      </c>
      <c r="G65" s="53">
        <v>98</v>
      </c>
      <c r="H65" s="34">
        <v>1.8287037037037036E-2</v>
      </c>
      <c r="I65" s="31"/>
      <c r="J65" s="34"/>
      <c r="K65" s="31"/>
      <c r="L65" s="37"/>
    </row>
    <row r="66" spans="1:12" ht="14.95" customHeight="1" thickBot="1" x14ac:dyDescent="0.3">
      <c r="A66" s="140" t="s">
        <v>102</v>
      </c>
      <c r="B66" s="141" t="s">
        <v>0</v>
      </c>
      <c r="C66" s="142">
        <v>6</v>
      </c>
      <c r="D66" s="142">
        <f t="shared" si="3"/>
        <v>95</v>
      </c>
      <c r="E66" s="187">
        <f t="shared" si="4"/>
        <v>2.9641203703703701E-2</v>
      </c>
      <c r="F66" s="209">
        <f t="shared" si="5"/>
        <v>1</v>
      </c>
      <c r="G66" s="210">
        <v>95</v>
      </c>
      <c r="H66" s="170">
        <v>2.9641203703703701E-2</v>
      </c>
      <c r="I66" s="142"/>
      <c r="J66" s="170"/>
      <c r="K66" s="142"/>
      <c r="L66" s="172"/>
    </row>
    <row r="67" spans="1:12" ht="14.95" customHeight="1" thickTop="1" x14ac:dyDescent="0.25">
      <c r="A67" s="212" t="s">
        <v>103</v>
      </c>
      <c r="B67" s="213" t="s">
        <v>6</v>
      </c>
      <c r="C67" s="214">
        <v>1</v>
      </c>
      <c r="D67" s="214">
        <f t="shared" ref="D67:D79" si="6">SUM(G67,I67,K67)</f>
        <v>295</v>
      </c>
      <c r="E67" s="215">
        <f t="shared" ref="E67:E79" si="7">SUM(H67+J67+L67)</f>
        <v>6.7025462962962953E-2</v>
      </c>
      <c r="F67" s="216">
        <f t="shared" ref="F67:F79" si="8">COUNT(G67,I67,K67)</f>
        <v>3</v>
      </c>
      <c r="G67" s="217">
        <v>99</v>
      </c>
      <c r="H67" s="218">
        <v>1.7766203703703704E-2</v>
      </c>
      <c r="I67" s="214">
        <v>98</v>
      </c>
      <c r="J67" s="218">
        <v>3.3194444444444443E-2</v>
      </c>
      <c r="K67" s="214">
        <v>98</v>
      </c>
      <c r="L67" s="219">
        <v>1.6064814814814813E-2</v>
      </c>
    </row>
    <row r="68" spans="1:12" ht="14.95" customHeight="1" x14ac:dyDescent="0.25">
      <c r="A68" s="32" t="s">
        <v>55</v>
      </c>
      <c r="B68" s="33" t="s">
        <v>6</v>
      </c>
      <c r="C68" s="31">
        <v>2</v>
      </c>
      <c r="D68" s="31">
        <f t="shared" si="6"/>
        <v>294</v>
      </c>
      <c r="E68" s="30">
        <f t="shared" si="7"/>
        <v>6.637731481481482E-2</v>
      </c>
      <c r="F68" s="51">
        <f t="shared" si="8"/>
        <v>3</v>
      </c>
      <c r="G68" s="53">
        <v>96</v>
      </c>
      <c r="H68" s="34">
        <v>1.8310185185185186E-2</v>
      </c>
      <c r="I68" s="31">
        <v>99</v>
      </c>
      <c r="J68" s="34">
        <v>3.2858796296296296E-2</v>
      </c>
      <c r="K68" s="31">
        <v>99</v>
      </c>
      <c r="L68" s="37">
        <v>1.5208333333333332E-2</v>
      </c>
    </row>
    <row r="69" spans="1:12" ht="14.95" customHeight="1" x14ac:dyDescent="0.25">
      <c r="A69" s="32" t="s">
        <v>47</v>
      </c>
      <c r="B69" s="33" t="s">
        <v>6</v>
      </c>
      <c r="C69" s="31">
        <v>3</v>
      </c>
      <c r="D69" s="31">
        <f t="shared" si="6"/>
        <v>294</v>
      </c>
      <c r="E69" s="30">
        <f t="shared" si="7"/>
        <v>7.1608796296296295E-2</v>
      </c>
      <c r="F69" s="51">
        <f t="shared" si="8"/>
        <v>3</v>
      </c>
      <c r="G69" s="53">
        <v>100</v>
      </c>
      <c r="H69" s="34">
        <v>1.7465277777777777E-2</v>
      </c>
      <c r="I69" s="31">
        <v>94</v>
      </c>
      <c r="J69" s="34">
        <v>3.9189814814814809E-2</v>
      </c>
      <c r="K69" s="31">
        <v>100</v>
      </c>
      <c r="L69" s="37">
        <v>1.4953703703703705E-2</v>
      </c>
    </row>
    <row r="70" spans="1:12" ht="14.95" customHeight="1" x14ac:dyDescent="0.25">
      <c r="A70" s="32" t="s">
        <v>81</v>
      </c>
      <c r="B70" s="33" t="s">
        <v>6</v>
      </c>
      <c r="C70" s="31">
        <v>4</v>
      </c>
      <c r="D70" s="31">
        <f t="shared" si="6"/>
        <v>292</v>
      </c>
      <c r="E70" s="30">
        <f t="shared" si="7"/>
        <v>6.8900462962962955E-2</v>
      </c>
      <c r="F70" s="51">
        <f t="shared" si="8"/>
        <v>3</v>
      </c>
      <c r="G70" s="53">
        <v>98</v>
      </c>
      <c r="H70" s="34">
        <v>1.7800925925925925E-2</v>
      </c>
      <c r="I70" s="31">
        <v>97</v>
      </c>
      <c r="J70" s="34">
        <v>3.4930555555555555E-2</v>
      </c>
      <c r="K70" s="31">
        <v>97</v>
      </c>
      <c r="L70" s="37">
        <v>1.6168981481481482E-2</v>
      </c>
    </row>
    <row r="71" spans="1:12" ht="14.95" customHeight="1" x14ac:dyDescent="0.25">
      <c r="A71" s="32" t="s">
        <v>90</v>
      </c>
      <c r="B71" s="33" t="s">
        <v>6</v>
      </c>
      <c r="C71" s="31">
        <v>5</v>
      </c>
      <c r="D71" s="31">
        <f t="shared" si="6"/>
        <v>284</v>
      </c>
      <c r="E71" s="30">
        <f t="shared" si="7"/>
        <v>7.5555555555555556E-2</v>
      </c>
      <c r="F71" s="51">
        <f t="shared" si="8"/>
        <v>3</v>
      </c>
      <c r="G71" s="53">
        <v>93</v>
      </c>
      <c r="H71" s="34">
        <v>1.951388888888889E-2</v>
      </c>
      <c r="I71" s="31">
        <v>95</v>
      </c>
      <c r="J71" s="34">
        <v>3.888888888888889E-2</v>
      </c>
      <c r="K71" s="31">
        <v>96</v>
      </c>
      <c r="L71" s="37">
        <v>1.7152777777777777E-2</v>
      </c>
    </row>
    <row r="72" spans="1:12" ht="14.95" customHeight="1" x14ac:dyDescent="0.25">
      <c r="A72" s="32" t="s">
        <v>45</v>
      </c>
      <c r="B72" s="33" t="s">
        <v>6</v>
      </c>
      <c r="C72" s="31">
        <v>6</v>
      </c>
      <c r="D72" s="31">
        <f t="shared" si="6"/>
        <v>283</v>
      </c>
      <c r="E72" s="30">
        <f t="shared" si="7"/>
        <v>7.5694444444444439E-2</v>
      </c>
      <c r="F72" s="51">
        <f t="shared" si="8"/>
        <v>3</v>
      </c>
      <c r="G72" s="53">
        <v>92</v>
      </c>
      <c r="H72" s="34">
        <v>2.0324074074074074E-2</v>
      </c>
      <c r="I72" s="31">
        <v>96</v>
      </c>
      <c r="J72" s="34">
        <v>3.7476851851851851E-2</v>
      </c>
      <c r="K72" s="31">
        <v>95</v>
      </c>
      <c r="L72" s="37">
        <v>1.7893518518518517E-2</v>
      </c>
    </row>
    <row r="73" spans="1:12" ht="14.95" customHeight="1" x14ac:dyDescent="0.25">
      <c r="A73" s="32" t="s">
        <v>87</v>
      </c>
      <c r="B73" s="33" t="s">
        <v>6</v>
      </c>
      <c r="C73" s="31">
        <v>7</v>
      </c>
      <c r="D73" s="31">
        <f t="shared" si="6"/>
        <v>194</v>
      </c>
      <c r="E73" s="30">
        <f t="shared" si="7"/>
        <v>5.1574074074074078E-2</v>
      </c>
      <c r="F73" s="51">
        <f t="shared" si="8"/>
        <v>2</v>
      </c>
      <c r="G73" s="53">
        <v>94</v>
      </c>
      <c r="H73" s="34">
        <v>1.8819444444444448E-2</v>
      </c>
      <c r="I73" s="31">
        <v>100</v>
      </c>
      <c r="J73" s="34">
        <v>3.2754629629629627E-2</v>
      </c>
      <c r="K73" s="31"/>
      <c r="L73" s="37"/>
    </row>
    <row r="74" spans="1:12" ht="14.95" customHeight="1" x14ac:dyDescent="0.25">
      <c r="A74" s="32" t="s">
        <v>122</v>
      </c>
      <c r="B74" s="33" t="s">
        <v>6</v>
      </c>
      <c r="C74" s="31">
        <v>8</v>
      </c>
      <c r="D74" s="31">
        <f t="shared" si="6"/>
        <v>187</v>
      </c>
      <c r="E74" s="30">
        <f t="shared" si="7"/>
        <v>6.8240740740740741E-2</v>
      </c>
      <c r="F74" s="51">
        <f t="shared" si="8"/>
        <v>2</v>
      </c>
      <c r="G74" s="53"/>
      <c r="H74" s="34"/>
      <c r="I74" s="31">
        <v>93</v>
      </c>
      <c r="J74" s="34">
        <v>4.6608796296296294E-2</v>
      </c>
      <c r="K74" s="31">
        <v>94</v>
      </c>
      <c r="L74" s="37">
        <v>2.1631944444444443E-2</v>
      </c>
    </row>
    <row r="75" spans="1:12" ht="14.95" customHeight="1" x14ac:dyDescent="0.25">
      <c r="A75" s="32" t="s">
        <v>40</v>
      </c>
      <c r="B75" s="33" t="s">
        <v>6</v>
      </c>
      <c r="C75" s="31">
        <v>9</v>
      </c>
      <c r="D75" s="31">
        <f t="shared" si="6"/>
        <v>97</v>
      </c>
      <c r="E75" s="30">
        <f t="shared" si="7"/>
        <v>1.8101851851851852E-2</v>
      </c>
      <c r="F75" s="51">
        <f t="shared" si="8"/>
        <v>1</v>
      </c>
      <c r="G75" s="53">
        <v>97</v>
      </c>
      <c r="H75" s="34">
        <v>1.8101851851851852E-2</v>
      </c>
      <c r="I75" s="31"/>
      <c r="J75" s="34"/>
      <c r="K75" s="31"/>
      <c r="L75" s="37"/>
    </row>
    <row r="76" spans="1:12" ht="14.95" customHeight="1" thickBot="1" x14ac:dyDescent="0.3">
      <c r="A76" s="140" t="s">
        <v>54</v>
      </c>
      <c r="B76" s="141" t="s">
        <v>6</v>
      </c>
      <c r="C76" s="142">
        <v>10</v>
      </c>
      <c r="D76" s="142">
        <f t="shared" si="6"/>
        <v>96</v>
      </c>
      <c r="E76" s="187">
        <f t="shared" si="7"/>
        <v>1.8310185185185186E-2</v>
      </c>
      <c r="F76" s="209">
        <f t="shared" si="8"/>
        <v>1</v>
      </c>
      <c r="G76" s="210">
        <v>96</v>
      </c>
      <c r="H76" s="170">
        <v>1.8310185185185186E-2</v>
      </c>
      <c r="I76" s="142"/>
      <c r="J76" s="170"/>
      <c r="K76" s="142"/>
      <c r="L76" s="172"/>
    </row>
    <row r="77" spans="1:12" ht="14.95" customHeight="1" thickTop="1" x14ac:dyDescent="0.25">
      <c r="A77" s="212" t="s">
        <v>52</v>
      </c>
      <c r="B77" s="213" t="s">
        <v>7</v>
      </c>
      <c r="C77" s="214">
        <v>1</v>
      </c>
      <c r="D77" s="214">
        <f t="shared" si="6"/>
        <v>300</v>
      </c>
      <c r="E77" s="215">
        <f t="shared" si="7"/>
        <v>8.1180555555555547E-2</v>
      </c>
      <c r="F77" s="216">
        <f t="shared" si="8"/>
        <v>3</v>
      </c>
      <c r="G77" s="217">
        <v>100</v>
      </c>
      <c r="H77" s="218">
        <v>2.028935185185185E-2</v>
      </c>
      <c r="I77" s="214">
        <v>100</v>
      </c>
      <c r="J77" s="218">
        <v>3.7962962962962962E-2</v>
      </c>
      <c r="K77" s="214">
        <v>100</v>
      </c>
      <c r="L77" s="219">
        <v>2.2928240740740739E-2</v>
      </c>
    </row>
    <row r="78" spans="1:12" ht="14.95" customHeight="1" thickBot="1" x14ac:dyDescent="0.3">
      <c r="A78" s="140" t="s">
        <v>98</v>
      </c>
      <c r="B78" s="141" t="s">
        <v>7</v>
      </c>
      <c r="C78" s="142">
        <v>2</v>
      </c>
      <c r="D78" s="142">
        <f t="shared" si="6"/>
        <v>99</v>
      </c>
      <c r="E78" s="187">
        <f t="shared" si="7"/>
        <v>2.0856481481481479E-2</v>
      </c>
      <c r="F78" s="209">
        <f t="shared" si="8"/>
        <v>1</v>
      </c>
      <c r="G78" s="210">
        <v>99</v>
      </c>
      <c r="H78" s="170">
        <v>2.0856481481481479E-2</v>
      </c>
      <c r="I78" s="142"/>
      <c r="J78" s="170"/>
      <c r="K78" s="142"/>
      <c r="L78" s="172"/>
    </row>
    <row r="79" spans="1:12" ht="14.95" customHeight="1" thickTop="1" x14ac:dyDescent="0.25">
      <c r="A79" s="152" t="s">
        <v>63</v>
      </c>
      <c r="B79" s="153" t="s">
        <v>22</v>
      </c>
      <c r="C79" s="154">
        <v>1</v>
      </c>
      <c r="D79" s="154">
        <f t="shared" si="6"/>
        <v>100</v>
      </c>
      <c r="E79" s="190">
        <f t="shared" si="7"/>
        <v>3.7824074074074072E-2</v>
      </c>
      <c r="F79" s="211">
        <f t="shared" si="8"/>
        <v>1</v>
      </c>
      <c r="G79" s="166">
        <v>100</v>
      </c>
      <c r="H79" s="167">
        <v>3.7824074074074072E-2</v>
      </c>
      <c r="I79" s="154"/>
      <c r="J79" s="167"/>
      <c r="K79" s="154"/>
      <c r="L79" s="195"/>
    </row>
    <row r="81" spans="1:1" x14ac:dyDescent="0.25">
      <c r="A81" s="48" t="s">
        <v>23</v>
      </c>
    </row>
    <row r="82" spans="1:1" x14ac:dyDescent="0.25">
      <c r="A82" t="s">
        <v>99</v>
      </c>
    </row>
  </sheetData>
  <autoFilter ref="A2:L26" xr:uid="{00000000-0009-0000-0000-000002000000}">
    <sortState xmlns:xlrd2="http://schemas.microsoft.com/office/spreadsheetml/2017/richdata2" ref="A3:L72">
      <sortCondition ref="B2:B72"/>
    </sortState>
  </autoFilter>
  <sortState xmlns:xlrd2="http://schemas.microsoft.com/office/spreadsheetml/2017/richdata2" ref="A3:L79">
    <sortCondition ref="B3:B79"/>
    <sortCondition descending="1" ref="D3:D79"/>
    <sortCondition ref="E3:E79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5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52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customWidth="1"/>
    <col min="7" max="7" width="9.875" style="1" customWidth="1"/>
    <col min="8" max="8" width="8.875" style="1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75" customHeight="1" thickBot="1" x14ac:dyDescent="0.3">
      <c r="A1" s="404" t="s">
        <v>150</v>
      </c>
      <c r="B1" s="402"/>
      <c r="C1" s="402"/>
      <c r="D1" s="402"/>
      <c r="E1" s="402"/>
      <c r="F1" s="403"/>
      <c r="G1" s="397" t="s">
        <v>129</v>
      </c>
      <c r="H1" s="398"/>
      <c r="I1" s="398" t="s">
        <v>31</v>
      </c>
      <c r="J1" s="398"/>
      <c r="K1" s="398" t="s">
        <v>32</v>
      </c>
      <c r="L1" s="400"/>
    </row>
    <row r="2" spans="1:15" ht="35.5" customHeight="1" thickBot="1" x14ac:dyDescent="0.3">
      <c r="A2" s="3" t="s">
        <v>1</v>
      </c>
      <c r="B2" s="43" t="s">
        <v>3</v>
      </c>
      <c r="C2" s="41" t="s">
        <v>4</v>
      </c>
      <c r="D2" s="41" t="s">
        <v>2</v>
      </c>
      <c r="E2" s="41" t="s">
        <v>14</v>
      </c>
      <c r="F2" s="50" t="s">
        <v>140</v>
      </c>
      <c r="G2" s="52" t="s">
        <v>12</v>
      </c>
      <c r="H2" s="41" t="s">
        <v>13</v>
      </c>
      <c r="I2" s="41" t="s">
        <v>12</v>
      </c>
      <c r="J2" s="41" t="s">
        <v>13</v>
      </c>
      <c r="K2" s="41" t="s">
        <v>12</v>
      </c>
      <c r="L2" s="42" t="s">
        <v>13</v>
      </c>
    </row>
    <row r="3" spans="1:15" ht="14.95" customHeight="1" x14ac:dyDescent="0.25">
      <c r="A3" s="15" t="s">
        <v>123</v>
      </c>
      <c r="B3" s="115" t="s">
        <v>21</v>
      </c>
      <c r="C3" s="116">
        <v>1</v>
      </c>
      <c r="D3" s="116">
        <f t="shared" ref="D3:D48" si="0">SUM(G3,I3,K3)</f>
        <v>297</v>
      </c>
      <c r="E3" s="117">
        <f t="shared" ref="E3:E48" si="1">SUM(H3+J3+L3)</f>
        <v>0.30938657407407411</v>
      </c>
      <c r="F3" s="134">
        <f t="shared" ref="F3:F48" si="2">COUNT(G3,I3,K3)</f>
        <v>3</v>
      </c>
      <c r="G3" s="119">
        <v>99</v>
      </c>
      <c r="H3" s="120">
        <v>0.1315162037037037</v>
      </c>
      <c r="I3" s="116">
        <v>99</v>
      </c>
      <c r="J3" s="120">
        <v>5.1041666666666673E-2</v>
      </c>
      <c r="K3" s="116">
        <v>99</v>
      </c>
      <c r="L3" s="121">
        <v>0.12682870370370372</v>
      </c>
      <c r="N3" s="44"/>
      <c r="O3" t="s">
        <v>171</v>
      </c>
    </row>
    <row r="4" spans="1:15" ht="14.95" customHeight="1" x14ac:dyDescent="0.25">
      <c r="A4" s="32" t="s">
        <v>79</v>
      </c>
      <c r="B4" s="33" t="s">
        <v>21</v>
      </c>
      <c r="C4" s="31">
        <v>2</v>
      </c>
      <c r="D4" s="31">
        <f t="shared" si="0"/>
        <v>200</v>
      </c>
      <c r="E4" s="30">
        <f t="shared" si="1"/>
        <v>0.12083333333333332</v>
      </c>
      <c r="F4" s="60">
        <f t="shared" si="2"/>
        <v>2</v>
      </c>
      <c r="G4" s="53"/>
      <c r="H4" s="34"/>
      <c r="I4" s="31">
        <v>100</v>
      </c>
      <c r="J4" s="34">
        <v>4.3912037037037034E-2</v>
      </c>
      <c r="K4" s="31">
        <v>100</v>
      </c>
      <c r="L4" s="37">
        <v>7.6921296296296293E-2</v>
      </c>
    </row>
    <row r="5" spans="1:15" ht="14.95" customHeight="1" thickBot="1" x14ac:dyDescent="0.3">
      <c r="A5" s="140" t="s">
        <v>128</v>
      </c>
      <c r="B5" s="141" t="s">
        <v>21</v>
      </c>
      <c r="C5" s="142">
        <v>3</v>
      </c>
      <c r="D5" s="142">
        <f t="shared" si="0"/>
        <v>100</v>
      </c>
      <c r="E5" s="187">
        <f t="shared" si="1"/>
        <v>8.9039351851851856E-2</v>
      </c>
      <c r="F5" s="188">
        <f t="shared" si="2"/>
        <v>1</v>
      </c>
      <c r="G5" s="210">
        <v>100</v>
      </c>
      <c r="H5" s="170">
        <v>8.9039351851851856E-2</v>
      </c>
      <c r="I5" s="142"/>
      <c r="J5" s="170"/>
      <c r="K5" s="142"/>
      <c r="L5" s="172"/>
      <c r="N5" s="58"/>
    </row>
    <row r="6" spans="1:15" ht="14.95" customHeight="1" thickTop="1" x14ac:dyDescent="0.25">
      <c r="A6" s="212" t="s">
        <v>97</v>
      </c>
      <c r="B6" s="213" t="s">
        <v>8</v>
      </c>
      <c r="C6" s="214">
        <v>1</v>
      </c>
      <c r="D6" s="214">
        <f t="shared" si="0"/>
        <v>298</v>
      </c>
      <c r="E6" s="215">
        <f t="shared" si="1"/>
        <v>0.26761574074074079</v>
      </c>
      <c r="F6" s="236">
        <f t="shared" si="2"/>
        <v>3</v>
      </c>
      <c r="G6" s="217">
        <v>99</v>
      </c>
      <c r="H6" s="218">
        <v>0.13901620370370371</v>
      </c>
      <c r="I6" s="214">
        <v>100</v>
      </c>
      <c r="J6" s="218">
        <v>5.0914351851851856E-2</v>
      </c>
      <c r="K6" s="214">
        <v>99</v>
      </c>
      <c r="L6" s="219">
        <v>7.768518518518519E-2</v>
      </c>
    </row>
    <row r="7" spans="1:15" ht="14.95" customHeight="1" x14ac:dyDescent="0.25">
      <c r="A7" s="32" t="s">
        <v>85</v>
      </c>
      <c r="B7" s="33" t="s">
        <v>8</v>
      </c>
      <c r="C7" s="31">
        <v>2</v>
      </c>
      <c r="D7" s="31">
        <f t="shared" si="0"/>
        <v>100</v>
      </c>
      <c r="E7" s="30">
        <f t="shared" si="1"/>
        <v>7.165509259259259E-2</v>
      </c>
      <c r="F7" s="60">
        <f t="shared" si="2"/>
        <v>1</v>
      </c>
      <c r="G7" s="53"/>
      <c r="H7" s="34"/>
      <c r="I7" s="31"/>
      <c r="J7" s="34"/>
      <c r="K7" s="31">
        <v>100</v>
      </c>
      <c r="L7" s="37">
        <v>7.165509259259259E-2</v>
      </c>
    </row>
    <row r="8" spans="1:15" ht="14.95" customHeight="1" thickBot="1" x14ac:dyDescent="0.3">
      <c r="A8" s="140" t="s">
        <v>125</v>
      </c>
      <c r="B8" s="141" t="s">
        <v>8</v>
      </c>
      <c r="C8" s="142">
        <v>2</v>
      </c>
      <c r="D8" s="142">
        <f t="shared" si="0"/>
        <v>100</v>
      </c>
      <c r="E8" s="187">
        <f t="shared" si="1"/>
        <v>0.13186342592592593</v>
      </c>
      <c r="F8" s="188">
        <f t="shared" si="2"/>
        <v>1</v>
      </c>
      <c r="G8" s="210">
        <v>100</v>
      </c>
      <c r="H8" s="170">
        <v>0.13186342592592593</v>
      </c>
      <c r="I8" s="142"/>
      <c r="J8" s="170"/>
      <c r="K8" s="142"/>
      <c r="L8" s="172"/>
    </row>
    <row r="9" spans="1:15" ht="14.95" customHeight="1" thickTop="1" x14ac:dyDescent="0.25">
      <c r="A9" s="212" t="s">
        <v>73</v>
      </c>
      <c r="B9" s="213" t="s">
        <v>9</v>
      </c>
      <c r="C9" s="214">
        <v>1</v>
      </c>
      <c r="D9" s="214">
        <f t="shared" si="0"/>
        <v>300</v>
      </c>
      <c r="E9" s="215">
        <f t="shared" si="1"/>
        <v>0.18861111111111112</v>
      </c>
      <c r="F9" s="236">
        <f t="shared" si="2"/>
        <v>3</v>
      </c>
      <c r="G9" s="217">
        <v>100</v>
      </c>
      <c r="H9" s="218">
        <v>9.5069444444444443E-2</v>
      </c>
      <c r="I9" s="214">
        <v>100</v>
      </c>
      <c r="J9" s="218">
        <v>3.7905092592592594E-2</v>
      </c>
      <c r="K9" s="214">
        <v>100</v>
      </c>
      <c r="L9" s="219">
        <v>5.5636574074074074E-2</v>
      </c>
    </row>
    <row r="10" spans="1:15" ht="14.95" customHeight="1" x14ac:dyDescent="0.25">
      <c r="A10" s="32" t="s">
        <v>94</v>
      </c>
      <c r="B10" s="33" t="s">
        <v>9</v>
      </c>
      <c r="C10" s="31">
        <v>2</v>
      </c>
      <c r="D10" s="31">
        <f t="shared" si="0"/>
        <v>296</v>
      </c>
      <c r="E10" s="30">
        <f t="shared" si="1"/>
        <v>0.20973379629629629</v>
      </c>
      <c r="F10" s="60">
        <f t="shared" si="2"/>
        <v>3</v>
      </c>
      <c r="G10" s="53">
        <v>99</v>
      </c>
      <c r="H10" s="34">
        <v>9.5636574074074068E-2</v>
      </c>
      <c r="I10" s="31">
        <v>99</v>
      </c>
      <c r="J10" s="34">
        <v>3.9166666666666662E-2</v>
      </c>
      <c r="K10" s="31">
        <v>98</v>
      </c>
      <c r="L10" s="37">
        <v>7.4930555555555556E-2</v>
      </c>
    </row>
    <row r="11" spans="1:15" ht="14.95" customHeight="1" x14ac:dyDescent="0.25">
      <c r="A11" s="32" t="s">
        <v>82</v>
      </c>
      <c r="B11" s="33" t="s">
        <v>9</v>
      </c>
      <c r="C11" s="31">
        <v>3</v>
      </c>
      <c r="D11" s="31">
        <f t="shared" si="0"/>
        <v>295</v>
      </c>
      <c r="E11" s="30">
        <f t="shared" si="1"/>
        <v>0.23048611111111111</v>
      </c>
      <c r="F11" s="60">
        <f t="shared" si="2"/>
        <v>3</v>
      </c>
      <c r="G11" s="53">
        <v>98</v>
      </c>
      <c r="H11" s="34">
        <v>0.11186342592592592</v>
      </c>
      <c r="I11" s="31">
        <v>98</v>
      </c>
      <c r="J11" s="34">
        <v>4.4155092592592593E-2</v>
      </c>
      <c r="K11" s="31">
        <v>99</v>
      </c>
      <c r="L11" s="37">
        <v>7.4467592592592599E-2</v>
      </c>
    </row>
    <row r="12" spans="1:15" ht="14.95" customHeight="1" x14ac:dyDescent="0.25">
      <c r="A12" s="32" t="s">
        <v>71</v>
      </c>
      <c r="B12" s="33" t="s">
        <v>9</v>
      </c>
      <c r="C12" s="31">
        <v>4</v>
      </c>
      <c r="D12" s="31">
        <f t="shared" si="0"/>
        <v>284</v>
      </c>
      <c r="E12" s="30">
        <f t="shared" si="1"/>
        <v>0.27820601851851851</v>
      </c>
      <c r="F12" s="60">
        <f t="shared" si="2"/>
        <v>3</v>
      </c>
      <c r="G12" s="53">
        <v>95</v>
      </c>
      <c r="H12" s="34">
        <v>0.13890046296296296</v>
      </c>
      <c r="I12" s="31">
        <v>95</v>
      </c>
      <c r="J12" s="34">
        <v>4.9131944444444443E-2</v>
      </c>
      <c r="K12" s="31">
        <v>94</v>
      </c>
      <c r="L12" s="37">
        <v>9.0173611111111107E-2</v>
      </c>
    </row>
    <row r="13" spans="1:15" ht="14.95" customHeight="1" x14ac:dyDescent="0.25">
      <c r="A13" s="32" t="s">
        <v>119</v>
      </c>
      <c r="B13" s="33" t="s">
        <v>9</v>
      </c>
      <c r="C13" s="31">
        <v>5</v>
      </c>
      <c r="D13" s="31">
        <f t="shared" si="0"/>
        <v>279</v>
      </c>
      <c r="E13" s="30">
        <f t="shared" si="1"/>
        <v>0.34547453703703701</v>
      </c>
      <c r="F13" s="60">
        <f t="shared" si="2"/>
        <v>3</v>
      </c>
      <c r="G13" s="53">
        <v>93</v>
      </c>
      <c r="H13" s="34">
        <v>0.19652777777777777</v>
      </c>
      <c r="I13" s="31">
        <v>91</v>
      </c>
      <c r="J13" s="34">
        <v>6.1655092592592588E-2</v>
      </c>
      <c r="K13" s="31">
        <v>95</v>
      </c>
      <c r="L13" s="37">
        <v>8.729166666666667E-2</v>
      </c>
    </row>
    <row r="14" spans="1:15" ht="14.95" customHeight="1" x14ac:dyDescent="0.25">
      <c r="A14" s="32" t="s">
        <v>44</v>
      </c>
      <c r="B14" s="33" t="s">
        <v>9</v>
      </c>
      <c r="C14" s="31">
        <v>6</v>
      </c>
      <c r="D14" s="31">
        <f t="shared" si="0"/>
        <v>275</v>
      </c>
      <c r="E14" s="30">
        <f t="shared" si="1"/>
        <v>0.35886574074074079</v>
      </c>
      <c r="F14" s="60">
        <f t="shared" si="2"/>
        <v>3</v>
      </c>
      <c r="G14" s="53">
        <v>92</v>
      </c>
      <c r="H14" s="34">
        <v>0.20465277777777779</v>
      </c>
      <c r="I14" s="31">
        <v>91</v>
      </c>
      <c r="J14" s="34">
        <v>6.1655092592592588E-2</v>
      </c>
      <c r="K14" s="31">
        <v>92</v>
      </c>
      <c r="L14" s="37">
        <v>9.2557870370370374E-2</v>
      </c>
    </row>
    <row r="15" spans="1:15" ht="14.95" customHeight="1" x14ac:dyDescent="0.25">
      <c r="A15" s="32" t="s">
        <v>91</v>
      </c>
      <c r="B15" s="33" t="s">
        <v>9</v>
      </c>
      <c r="C15" s="31">
        <v>7</v>
      </c>
      <c r="D15" s="31">
        <f t="shared" si="0"/>
        <v>193</v>
      </c>
      <c r="E15" s="30">
        <f t="shared" si="1"/>
        <v>0.17148148148148148</v>
      </c>
      <c r="F15" s="60">
        <f t="shared" si="2"/>
        <v>2</v>
      </c>
      <c r="G15" s="53">
        <v>97</v>
      </c>
      <c r="H15" s="34">
        <v>0.12565972222222221</v>
      </c>
      <c r="I15" s="31">
        <v>96</v>
      </c>
      <c r="J15" s="34">
        <v>4.5821759259259263E-2</v>
      </c>
      <c r="K15" s="31"/>
      <c r="L15" s="37"/>
    </row>
    <row r="16" spans="1:15" ht="14.95" customHeight="1" x14ac:dyDescent="0.25">
      <c r="A16" s="32" t="s">
        <v>83</v>
      </c>
      <c r="B16" s="33" t="s">
        <v>9</v>
      </c>
      <c r="C16" s="31">
        <v>8</v>
      </c>
      <c r="D16" s="31">
        <f t="shared" si="0"/>
        <v>193</v>
      </c>
      <c r="E16" s="30">
        <f t="shared" si="1"/>
        <v>0.17755787037037038</v>
      </c>
      <c r="F16" s="60">
        <f t="shared" si="2"/>
        <v>2</v>
      </c>
      <c r="G16" s="53">
        <v>96</v>
      </c>
      <c r="H16" s="34">
        <v>0.13186342592592593</v>
      </c>
      <c r="I16" s="31">
        <v>97</v>
      </c>
      <c r="J16" s="34">
        <v>4.5694444444444447E-2</v>
      </c>
      <c r="K16" s="31"/>
      <c r="L16" s="37"/>
    </row>
    <row r="17" spans="1:12" ht="14.95" customHeight="1" x14ac:dyDescent="0.25">
      <c r="A17" s="32" t="s">
        <v>58</v>
      </c>
      <c r="B17" s="33" t="s">
        <v>9</v>
      </c>
      <c r="C17" s="31">
        <v>9</v>
      </c>
      <c r="D17" s="31">
        <f t="shared" si="0"/>
        <v>189</v>
      </c>
      <c r="E17" s="30">
        <f t="shared" si="1"/>
        <v>0.13642361111111112</v>
      </c>
      <c r="F17" s="60">
        <f t="shared" si="2"/>
        <v>2</v>
      </c>
      <c r="G17" s="53"/>
      <c r="H17" s="34"/>
      <c r="I17" s="31">
        <v>93</v>
      </c>
      <c r="J17" s="34">
        <v>5.7152777777777775E-2</v>
      </c>
      <c r="K17" s="31">
        <v>96</v>
      </c>
      <c r="L17" s="37">
        <v>7.9270833333333332E-2</v>
      </c>
    </row>
    <row r="18" spans="1:12" ht="14.95" customHeight="1" x14ac:dyDescent="0.25">
      <c r="A18" s="110" t="s">
        <v>84</v>
      </c>
      <c r="B18" s="33" t="s">
        <v>9</v>
      </c>
      <c r="C18" s="31">
        <v>10</v>
      </c>
      <c r="D18" s="31">
        <f t="shared" si="0"/>
        <v>188</v>
      </c>
      <c r="E18" s="30">
        <f t="shared" si="1"/>
        <v>0.14336805555555554</v>
      </c>
      <c r="F18" s="60">
        <f t="shared" si="2"/>
        <v>2</v>
      </c>
      <c r="G18" s="53"/>
      <c r="H18" s="34"/>
      <c r="I18" s="31">
        <v>94</v>
      </c>
      <c r="J18" s="34">
        <v>5.319444444444444E-2</v>
      </c>
      <c r="K18" s="31">
        <v>94</v>
      </c>
      <c r="L18" s="37">
        <v>9.0173611111111107E-2</v>
      </c>
    </row>
    <row r="19" spans="1:12" ht="14.95" customHeight="1" x14ac:dyDescent="0.25">
      <c r="A19" s="32" t="s">
        <v>126</v>
      </c>
      <c r="B19" s="33" t="s">
        <v>9</v>
      </c>
      <c r="C19" s="31">
        <v>11</v>
      </c>
      <c r="D19" s="31">
        <f t="shared" si="0"/>
        <v>186</v>
      </c>
      <c r="E19" s="30">
        <f t="shared" si="1"/>
        <v>0.20148148148148148</v>
      </c>
      <c r="F19" s="60">
        <f t="shared" si="2"/>
        <v>2</v>
      </c>
      <c r="G19" s="53">
        <v>94</v>
      </c>
      <c r="H19" s="34">
        <v>0.14386574074074074</v>
      </c>
      <c r="I19" s="31">
        <v>92</v>
      </c>
      <c r="J19" s="34">
        <v>5.7615740740740738E-2</v>
      </c>
      <c r="K19" s="31"/>
      <c r="L19" s="37"/>
    </row>
    <row r="20" spans="1:12" ht="14.95" customHeight="1" thickBot="1" x14ac:dyDescent="0.3">
      <c r="A20" s="140" t="s">
        <v>108</v>
      </c>
      <c r="B20" s="141" t="s">
        <v>9</v>
      </c>
      <c r="C20" s="142">
        <v>12</v>
      </c>
      <c r="D20" s="142">
        <f t="shared" si="0"/>
        <v>97</v>
      </c>
      <c r="E20" s="187">
        <f t="shared" si="1"/>
        <v>7.5011574074074064E-2</v>
      </c>
      <c r="F20" s="188">
        <f t="shared" si="2"/>
        <v>1</v>
      </c>
      <c r="G20" s="210"/>
      <c r="H20" s="170"/>
      <c r="I20" s="142"/>
      <c r="J20" s="170"/>
      <c r="K20" s="142">
        <v>97</v>
      </c>
      <c r="L20" s="172">
        <v>7.5011574074074064E-2</v>
      </c>
    </row>
    <row r="21" spans="1:12" ht="14.95" customHeight="1" thickTop="1" x14ac:dyDescent="0.25">
      <c r="A21" s="212" t="s">
        <v>62</v>
      </c>
      <c r="B21" s="213" t="s">
        <v>10</v>
      </c>
      <c r="C21" s="214">
        <v>1</v>
      </c>
      <c r="D21" s="214">
        <f t="shared" si="0"/>
        <v>298</v>
      </c>
      <c r="E21" s="215">
        <f t="shared" si="1"/>
        <v>0.21420138888888887</v>
      </c>
      <c r="F21" s="236">
        <f t="shared" si="2"/>
        <v>3</v>
      </c>
      <c r="G21" s="217">
        <v>100</v>
      </c>
      <c r="H21" s="218">
        <v>0.10258101851851852</v>
      </c>
      <c r="I21" s="214">
        <v>98</v>
      </c>
      <c r="J21" s="218">
        <v>5.1041666666666673E-2</v>
      </c>
      <c r="K21" s="214">
        <v>100</v>
      </c>
      <c r="L21" s="219">
        <v>6.0578703703703697E-2</v>
      </c>
    </row>
    <row r="22" spans="1:12" ht="14.95" customHeight="1" x14ac:dyDescent="0.25">
      <c r="A22" s="32" t="s">
        <v>109</v>
      </c>
      <c r="B22" s="33" t="s">
        <v>10</v>
      </c>
      <c r="C22" s="31">
        <v>2</v>
      </c>
      <c r="D22" s="31">
        <f t="shared" si="0"/>
        <v>298</v>
      </c>
      <c r="E22" s="30">
        <f t="shared" si="1"/>
        <v>0.23462962962962963</v>
      </c>
      <c r="F22" s="60">
        <f t="shared" si="2"/>
        <v>3</v>
      </c>
      <c r="G22" s="53">
        <v>99</v>
      </c>
      <c r="H22" s="36">
        <v>0.11344907407407408</v>
      </c>
      <c r="I22" s="31">
        <v>100</v>
      </c>
      <c r="J22" s="34">
        <v>4.5567129629629631E-2</v>
      </c>
      <c r="K22" s="31">
        <v>99</v>
      </c>
      <c r="L22" s="37">
        <v>7.5613425925925917E-2</v>
      </c>
    </row>
    <row r="23" spans="1:12" ht="14.95" customHeight="1" x14ac:dyDescent="0.25">
      <c r="A23" s="32" t="s">
        <v>50</v>
      </c>
      <c r="B23" s="33" t="s">
        <v>10</v>
      </c>
      <c r="C23" s="31">
        <v>3</v>
      </c>
      <c r="D23" s="31">
        <f t="shared" si="0"/>
        <v>293</v>
      </c>
      <c r="E23" s="30">
        <f t="shared" si="1"/>
        <v>0.27001157407407406</v>
      </c>
      <c r="F23" s="60">
        <f t="shared" si="2"/>
        <v>3</v>
      </c>
      <c r="G23" s="53">
        <v>98</v>
      </c>
      <c r="H23" s="34">
        <v>0.1408449074074074</v>
      </c>
      <c r="I23" s="31">
        <v>97</v>
      </c>
      <c r="J23" s="34">
        <v>5.3425925925925925E-2</v>
      </c>
      <c r="K23" s="31">
        <v>98</v>
      </c>
      <c r="L23" s="37">
        <v>7.5740740740740733E-2</v>
      </c>
    </row>
    <row r="24" spans="1:12" ht="14.95" customHeight="1" x14ac:dyDescent="0.25">
      <c r="A24" s="32" t="s">
        <v>124</v>
      </c>
      <c r="B24" s="33" t="s">
        <v>10</v>
      </c>
      <c r="C24" s="31">
        <v>4</v>
      </c>
      <c r="D24" s="31">
        <f t="shared" si="0"/>
        <v>196</v>
      </c>
      <c r="E24" s="30">
        <f t="shared" si="1"/>
        <v>0.1269675925925926</v>
      </c>
      <c r="F24" s="60">
        <f t="shared" si="2"/>
        <v>2</v>
      </c>
      <c r="G24" s="53"/>
      <c r="H24" s="34"/>
      <c r="I24" s="31">
        <v>99</v>
      </c>
      <c r="J24" s="34">
        <v>4.7222222222222221E-2</v>
      </c>
      <c r="K24" s="31">
        <v>97</v>
      </c>
      <c r="L24" s="37">
        <v>7.9745370370370369E-2</v>
      </c>
    </row>
    <row r="25" spans="1:12" ht="14.95" customHeight="1" thickBot="1" x14ac:dyDescent="0.3">
      <c r="A25" s="140" t="s">
        <v>153</v>
      </c>
      <c r="B25" s="141" t="s">
        <v>10</v>
      </c>
      <c r="C25" s="142">
        <v>5</v>
      </c>
      <c r="D25" s="142">
        <f t="shared" si="0"/>
        <v>97</v>
      </c>
      <c r="E25" s="187">
        <f t="shared" si="1"/>
        <v>5.3425925925925925E-2</v>
      </c>
      <c r="F25" s="188">
        <f t="shared" si="2"/>
        <v>1</v>
      </c>
      <c r="G25" s="210"/>
      <c r="H25" s="170"/>
      <c r="I25" s="142">
        <v>97</v>
      </c>
      <c r="J25" s="170">
        <v>5.3425925925925925E-2</v>
      </c>
      <c r="K25" s="142"/>
      <c r="L25" s="172"/>
    </row>
    <row r="26" spans="1:12" ht="14.95" customHeight="1" thickTop="1" thickBot="1" x14ac:dyDescent="0.3">
      <c r="A26" s="228" t="s">
        <v>46</v>
      </c>
      <c r="B26" s="229" t="s">
        <v>11</v>
      </c>
      <c r="C26" s="230">
        <v>1</v>
      </c>
      <c r="D26" s="230">
        <f t="shared" si="0"/>
        <v>300</v>
      </c>
      <c r="E26" s="231">
        <f t="shared" si="1"/>
        <v>0.27393518518518517</v>
      </c>
      <c r="F26" s="238">
        <f t="shared" si="2"/>
        <v>3</v>
      </c>
      <c r="G26" s="233">
        <v>100</v>
      </c>
      <c r="H26" s="234">
        <v>0.13813657407407406</v>
      </c>
      <c r="I26" s="230">
        <v>100</v>
      </c>
      <c r="J26" s="234">
        <v>5.3425925925925925E-2</v>
      </c>
      <c r="K26" s="230">
        <v>100</v>
      </c>
      <c r="L26" s="235">
        <v>8.2372685185185188E-2</v>
      </c>
    </row>
    <row r="27" spans="1:12" ht="14.95" customHeight="1" x14ac:dyDescent="0.25">
      <c r="A27" s="220" t="s">
        <v>57</v>
      </c>
      <c r="B27" s="221" t="s">
        <v>20</v>
      </c>
      <c r="C27" s="222">
        <v>1</v>
      </c>
      <c r="D27" s="222">
        <f t="shared" si="0"/>
        <v>299</v>
      </c>
      <c r="E27" s="223">
        <f t="shared" si="1"/>
        <v>0.17458333333333331</v>
      </c>
      <c r="F27" s="237">
        <f t="shared" si="2"/>
        <v>3</v>
      </c>
      <c r="G27" s="225">
        <v>99</v>
      </c>
      <c r="H27" s="226">
        <v>9.0671296296296292E-2</v>
      </c>
      <c r="I27" s="222">
        <v>100</v>
      </c>
      <c r="J27" s="226">
        <v>4.1030092592592597E-2</v>
      </c>
      <c r="K27" s="222">
        <v>100</v>
      </c>
      <c r="L27" s="227">
        <v>4.2881944444444438E-2</v>
      </c>
    </row>
    <row r="28" spans="1:12" ht="14.95" customHeight="1" x14ac:dyDescent="0.25">
      <c r="A28" s="32" t="s">
        <v>69</v>
      </c>
      <c r="B28" s="33" t="s">
        <v>20</v>
      </c>
      <c r="C28" s="31">
        <v>2</v>
      </c>
      <c r="D28" s="31">
        <f t="shared" si="0"/>
        <v>100</v>
      </c>
      <c r="E28" s="30">
        <f t="shared" si="1"/>
        <v>7.4467592592592599E-2</v>
      </c>
      <c r="F28" s="60">
        <f t="shared" si="2"/>
        <v>1</v>
      </c>
      <c r="G28" s="53">
        <v>100</v>
      </c>
      <c r="H28" s="34">
        <v>7.4467592592592599E-2</v>
      </c>
      <c r="I28" s="31"/>
      <c r="J28" s="34"/>
      <c r="K28" s="31"/>
      <c r="L28" s="37"/>
    </row>
    <row r="29" spans="1:12" x14ac:dyDescent="0.25">
      <c r="A29" s="32" t="s">
        <v>66</v>
      </c>
      <c r="B29" s="33" t="s">
        <v>20</v>
      </c>
      <c r="C29" s="31">
        <v>3</v>
      </c>
      <c r="D29" s="31">
        <f t="shared" si="0"/>
        <v>99</v>
      </c>
      <c r="E29" s="30">
        <f t="shared" si="1"/>
        <v>7.7453703703703705E-2</v>
      </c>
      <c r="F29" s="60">
        <f t="shared" si="2"/>
        <v>1</v>
      </c>
      <c r="G29" s="53"/>
      <c r="H29" s="34"/>
      <c r="I29" s="31"/>
      <c r="J29" s="34"/>
      <c r="K29" s="31">
        <v>99</v>
      </c>
      <c r="L29" s="37">
        <v>7.7453703703703705E-2</v>
      </c>
    </row>
    <row r="30" spans="1:12" ht="14.95" thickBot="1" x14ac:dyDescent="0.3">
      <c r="A30" s="140" t="s">
        <v>48</v>
      </c>
      <c r="B30" s="141" t="s">
        <v>20</v>
      </c>
      <c r="C30" s="142">
        <v>4</v>
      </c>
      <c r="D30" s="142">
        <f t="shared" si="0"/>
        <v>98</v>
      </c>
      <c r="E30" s="187">
        <f t="shared" si="1"/>
        <v>9.3634259259259264E-2</v>
      </c>
      <c r="F30" s="188">
        <f t="shared" si="2"/>
        <v>1</v>
      </c>
      <c r="G30" s="210">
        <v>98</v>
      </c>
      <c r="H30" s="170">
        <v>9.3634259259259264E-2</v>
      </c>
      <c r="I30" s="142"/>
      <c r="J30" s="170"/>
      <c r="K30" s="142"/>
      <c r="L30" s="172"/>
    </row>
    <row r="31" spans="1:12" ht="14.95" thickTop="1" x14ac:dyDescent="0.25">
      <c r="A31" s="212" t="s">
        <v>61</v>
      </c>
      <c r="B31" s="213" t="s">
        <v>5</v>
      </c>
      <c r="C31" s="214">
        <v>1</v>
      </c>
      <c r="D31" s="214">
        <f t="shared" si="0"/>
        <v>299</v>
      </c>
      <c r="E31" s="215">
        <f t="shared" si="1"/>
        <v>0.15674768518518517</v>
      </c>
      <c r="F31" s="236">
        <f t="shared" si="2"/>
        <v>3</v>
      </c>
      <c r="G31" s="217">
        <v>100</v>
      </c>
      <c r="H31" s="218">
        <v>8.0416666666666664E-2</v>
      </c>
      <c r="I31" s="214">
        <v>99</v>
      </c>
      <c r="J31" s="218">
        <v>3.2650462962962964E-2</v>
      </c>
      <c r="K31" s="214">
        <v>100</v>
      </c>
      <c r="L31" s="219">
        <v>4.3680555555555556E-2</v>
      </c>
    </row>
    <row r="32" spans="1:12" x14ac:dyDescent="0.25">
      <c r="A32" s="32" t="s">
        <v>106</v>
      </c>
      <c r="B32" s="33" t="s">
        <v>5</v>
      </c>
      <c r="C32" s="31">
        <v>2</v>
      </c>
      <c r="D32" s="31">
        <f t="shared" si="0"/>
        <v>294</v>
      </c>
      <c r="E32" s="30">
        <f t="shared" si="1"/>
        <v>0.17354166666666665</v>
      </c>
      <c r="F32" s="60">
        <f t="shared" si="2"/>
        <v>3</v>
      </c>
      <c r="G32" s="53">
        <v>99</v>
      </c>
      <c r="H32" s="34">
        <v>8.1550925925925929E-2</v>
      </c>
      <c r="I32" s="31">
        <v>97</v>
      </c>
      <c r="J32" s="34">
        <v>3.4606481481481481E-2</v>
      </c>
      <c r="K32" s="31">
        <v>98</v>
      </c>
      <c r="L32" s="37">
        <v>5.7384259259259253E-2</v>
      </c>
    </row>
    <row r="33" spans="1:12" x14ac:dyDescent="0.25">
      <c r="A33" s="32" t="s">
        <v>78</v>
      </c>
      <c r="B33" s="33" t="s">
        <v>5</v>
      </c>
      <c r="C33" s="31">
        <v>3</v>
      </c>
      <c r="D33" s="31">
        <f t="shared" si="0"/>
        <v>293</v>
      </c>
      <c r="E33" s="30">
        <f t="shared" si="1"/>
        <v>0.19135416666666666</v>
      </c>
      <c r="F33" s="60">
        <f t="shared" si="2"/>
        <v>3</v>
      </c>
      <c r="G33" s="53">
        <v>98</v>
      </c>
      <c r="H33" s="34">
        <v>9.5613425925925921E-2</v>
      </c>
      <c r="I33" s="31">
        <v>96</v>
      </c>
      <c r="J33" s="34">
        <v>4.1817129629629628E-2</v>
      </c>
      <c r="K33" s="31">
        <v>99</v>
      </c>
      <c r="L33" s="37">
        <v>5.392361111111111E-2</v>
      </c>
    </row>
    <row r="34" spans="1:12" x14ac:dyDescent="0.25">
      <c r="A34" s="32" t="s">
        <v>41</v>
      </c>
      <c r="B34" s="33" t="s">
        <v>5</v>
      </c>
      <c r="C34" s="31">
        <v>4</v>
      </c>
      <c r="D34" s="31">
        <f t="shared" si="0"/>
        <v>289</v>
      </c>
      <c r="E34" s="30">
        <f t="shared" si="1"/>
        <v>0.26336805555555554</v>
      </c>
      <c r="F34" s="60">
        <f t="shared" si="2"/>
        <v>3</v>
      </c>
      <c r="G34" s="53">
        <v>97</v>
      </c>
      <c r="H34" s="34">
        <v>0.13699074074074075</v>
      </c>
      <c r="I34" s="31">
        <v>95</v>
      </c>
      <c r="J34" s="34">
        <v>5.0937499999999997E-2</v>
      </c>
      <c r="K34" s="31">
        <v>97</v>
      </c>
      <c r="L34" s="37">
        <v>7.5439814814814821E-2</v>
      </c>
    </row>
    <row r="35" spans="1:12" x14ac:dyDescent="0.25">
      <c r="A35" s="32" t="s">
        <v>64</v>
      </c>
      <c r="B35" s="33" t="s">
        <v>5</v>
      </c>
      <c r="C35" s="31">
        <v>5</v>
      </c>
      <c r="D35" s="31">
        <f t="shared" si="0"/>
        <v>100</v>
      </c>
      <c r="E35" s="30">
        <f t="shared" si="1"/>
        <v>2.9675925925925925E-2</v>
      </c>
      <c r="F35" s="51">
        <f t="shared" si="2"/>
        <v>1</v>
      </c>
      <c r="G35" s="53"/>
      <c r="H35" s="34"/>
      <c r="I35" s="31">
        <v>100</v>
      </c>
      <c r="J35" s="34">
        <v>2.9675925925925925E-2</v>
      </c>
      <c r="K35" s="31"/>
      <c r="L35" s="37"/>
    </row>
    <row r="36" spans="1:12" x14ac:dyDescent="0.25">
      <c r="A36" s="32" t="s">
        <v>37</v>
      </c>
      <c r="B36" s="33" t="s">
        <v>5</v>
      </c>
      <c r="C36" s="31">
        <v>6</v>
      </c>
      <c r="D36" s="31">
        <f t="shared" si="0"/>
        <v>98</v>
      </c>
      <c r="E36" s="30">
        <f t="shared" si="1"/>
        <v>3.2916666666666664E-2</v>
      </c>
      <c r="F36" s="51">
        <f t="shared" si="2"/>
        <v>1</v>
      </c>
      <c r="G36" s="53"/>
      <c r="H36" s="34"/>
      <c r="I36" s="31">
        <v>98</v>
      </c>
      <c r="J36" s="34">
        <v>3.2916666666666664E-2</v>
      </c>
      <c r="K36" s="31"/>
      <c r="L36" s="37"/>
    </row>
    <row r="37" spans="1:12" ht="14.95" thickBot="1" x14ac:dyDescent="0.3">
      <c r="A37" s="140" t="s">
        <v>105</v>
      </c>
      <c r="B37" s="141" t="s">
        <v>5</v>
      </c>
      <c r="C37" s="142">
        <v>7</v>
      </c>
      <c r="D37" s="142">
        <f t="shared" si="0"/>
        <v>96</v>
      </c>
      <c r="E37" s="187">
        <f t="shared" si="1"/>
        <v>7.7083333333333337E-2</v>
      </c>
      <c r="F37" s="209">
        <f t="shared" si="2"/>
        <v>1</v>
      </c>
      <c r="G37" s="210"/>
      <c r="H37" s="170"/>
      <c r="I37" s="142"/>
      <c r="J37" s="170"/>
      <c r="K37" s="142">
        <v>96</v>
      </c>
      <c r="L37" s="172">
        <v>7.7083333333333337E-2</v>
      </c>
    </row>
    <row r="38" spans="1:12" ht="14.95" thickTop="1" x14ac:dyDescent="0.25">
      <c r="A38" s="152" t="s">
        <v>39</v>
      </c>
      <c r="B38" s="153" t="s">
        <v>0</v>
      </c>
      <c r="C38" s="154">
        <v>1</v>
      </c>
      <c r="D38" s="154">
        <f t="shared" si="0"/>
        <v>199</v>
      </c>
      <c r="E38" s="190">
        <f t="shared" si="1"/>
        <v>0.18075231481481482</v>
      </c>
      <c r="F38" s="211">
        <f t="shared" si="2"/>
        <v>2</v>
      </c>
      <c r="G38" s="166">
        <v>99</v>
      </c>
      <c r="H38" s="167">
        <v>0.10986111111111112</v>
      </c>
      <c r="I38" s="154"/>
      <c r="J38" s="167"/>
      <c r="K38" s="154">
        <v>100</v>
      </c>
      <c r="L38" s="195">
        <v>7.0891203703703706E-2</v>
      </c>
    </row>
    <row r="39" spans="1:12" x14ac:dyDescent="0.25">
      <c r="A39" s="32" t="s">
        <v>104</v>
      </c>
      <c r="B39" s="33" t="s">
        <v>0</v>
      </c>
      <c r="C39" s="31">
        <v>2</v>
      </c>
      <c r="D39" s="31">
        <f t="shared" si="0"/>
        <v>100</v>
      </c>
      <c r="E39" s="30">
        <f t="shared" si="1"/>
        <v>9.3321759259259271E-2</v>
      </c>
      <c r="F39" s="51">
        <f t="shared" si="2"/>
        <v>1</v>
      </c>
      <c r="G39" s="53">
        <v>100</v>
      </c>
      <c r="H39" s="34">
        <v>9.3321759259259271E-2</v>
      </c>
      <c r="I39" s="31"/>
      <c r="J39" s="34"/>
      <c r="K39" s="31"/>
      <c r="L39" s="37"/>
    </row>
    <row r="40" spans="1:12" ht="14.95" thickBot="1" x14ac:dyDescent="0.3">
      <c r="A40" s="140" t="s">
        <v>127</v>
      </c>
      <c r="B40" s="141" t="s">
        <v>0</v>
      </c>
      <c r="C40" s="142">
        <v>3</v>
      </c>
      <c r="D40" s="142">
        <f t="shared" si="0"/>
        <v>98</v>
      </c>
      <c r="E40" s="187">
        <f t="shared" si="1"/>
        <v>0.14546296296296296</v>
      </c>
      <c r="F40" s="209">
        <f t="shared" si="2"/>
        <v>1</v>
      </c>
      <c r="G40" s="210">
        <v>98</v>
      </c>
      <c r="H40" s="170">
        <v>0.14546296296296296</v>
      </c>
      <c r="I40" s="142"/>
      <c r="J40" s="170"/>
      <c r="K40" s="142"/>
      <c r="L40" s="172"/>
    </row>
    <row r="41" spans="1:12" ht="14.95" thickTop="1" x14ac:dyDescent="0.25">
      <c r="A41" s="212" t="s">
        <v>47</v>
      </c>
      <c r="B41" s="213" t="s">
        <v>6</v>
      </c>
      <c r="C41" s="214">
        <v>1</v>
      </c>
      <c r="D41" s="214">
        <f t="shared" si="0"/>
        <v>300</v>
      </c>
      <c r="E41" s="215">
        <f t="shared" si="1"/>
        <v>0.20033564814814817</v>
      </c>
      <c r="F41" s="216">
        <f t="shared" si="2"/>
        <v>3</v>
      </c>
      <c r="G41" s="217">
        <v>100</v>
      </c>
      <c r="H41" s="218">
        <v>0.1013888888888889</v>
      </c>
      <c r="I41" s="214">
        <v>100</v>
      </c>
      <c r="J41" s="218">
        <v>3.7384259259259263E-2</v>
      </c>
      <c r="K41" s="214">
        <v>100</v>
      </c>
      <c r="L41" s="219">
        <v>6.1562499999999999E-2</v>
      </c>
    </row>
    <row r="42" spans="1:12" x14ac:dyDescent="0.25">
      <c r="A42" s="32" t="s">
        <v>45</v>
      </c>
      <c r="B42" s="33" t="s">
        <v>6</v>
      </c>
      <c r="C42" s="31">
        <v>2</v>
      </c>
      <c r="D42" s="31">
        <f t="shared" si="0"/>
        <v>297</v>
      </c>
      <c r="E42" s="30">
        <f t="shared" si="1"/>
        <v>0.21627314814814813</v>
      </c>
      <c r="F42" s="51">
        <f t="shared" si="2"/>
        <v>3</v>
      </c>
      <c r="G42" s="53">
        <v>99</v>
      </c>
      <c r="H42" s="34">
        <v>0.10879629629629629</v>
      </c>
      <c r="I42" s="31">
        <v>99</v>
      </c>
      <c r="J42" s="34">
        <v>4.4976851851851851E-2</v>
      </c>
      <c r="K42" s="31">
        <v>99</v>
      </c>
      <c r="L42" s="37">
        <v>6.25E-2</v>
      </c>
    </row>
    <row r="43" spans="1:12" x14ac:dyDescent="0.25">
      <c r="A43" s="32" t="s">
        <v>81</v>
      </c>
      <c r="B43" s="33" t="s">
        <v>6</v>
      </c>
      <c r="C43" s="31">
        <v>3</v>
      </c>
      <c r="D43" s="31">
        <f t="shared" si="0"/>
        <v>292</v>
      </c>
      <c r="E43" s="30">
        <f t="shared" si="1"/>
        <v>0.25126157407407412</v>
      </c>
      <c r="F43" s="51">
        <f t="shared" si="2"/>
        <v>3</v>
      </c>
      <c r="G43" s="53">
        <v>98</v>
      </c>
      <c r="H43" s="34">
        <v>0.13153935185185187</v>
      </c>
      <c r="I43" s="31">
        <v>97</v>
      </c>
      <c r="J43" s="34">
        <v>5.5150462962962964E-2</v>
      </c>
      <c r="K43" s="31">
        <v>97</v>
      </c>
      <c r="L43" s="37">
        <v>6.4571759259259259E-2</v>
      </c>
    </row>
    <row r="44" spans="1:12" x14ac:dyDescent="0.25">
      <c r="A44" s="32" t="s">
        <v>90</v>
      </c>
      <c r="B44" s="33" t="s">
        <v>6</v>
      </c>
      <c r="C44" s="31">
        <v>4</v>
      </c>
      <c r="D44" s="31">
        <f t="shared" si="0"/>
        <v>292</v>
      </c>
      <c r="E44" s="30">
        <f t="shared" si="1"/>
        <v>0.25218750000000001</v>
      </c>
      <c r="F44" s="51">
        <f t="shared" si="2"/>
        <v>3</v>
      </c>
      <c r="G44" s="53">
        <v>98</v>
      </c>
      <c r="H44" s="34">
        <v>0.13153935185185187</v>
      </c>
      <c r="I44" s="31">
        <v>98</v>
      </c>
      <c r="J44" s="34">
        <v>5.2199074074074071E-2</v>
      </c>
      <c r="K44" s="31">
        <v>96</v>
      </c>
      <c r="L44" s="37">
        <v>6.8449074074074079E-2</v>
      </c>
    </row>
    <row r="45" spans="1:12" x14ac:dyDescent="0.25">
      <c r="A45" s="32" t="s">
        <v>122</v>
      </c>
      <c r="B45" s="33" t="s">
        <v>6</v>
      </c>
      <c r="C45" s="31">
        <v>5</v>
      </c>
      <c r="D45" s="31">
        <f t="shared" si="0"/>
        <v>286</v>
      </c>
      <c r="E45" s="30">
        <f t="shared" si="1"/>
        <v>0.36601851851851852</v>
      </c>
      <c r="F45" s="51">
        <f t="shared" si="2"/>
        <v>3</v>
      </c>
      <c r="G45" s="53">
        <v>96</v>
      </c>
      <c r="H45" s="34">
        <v>0.15621527777777777</v>
      </c>
      <c r="I45" s="31">
        <v>95</v>
      </c>
      <c r="J45" s="34">
        <v>0.12017361111111112</v>
      </c>
      <c r="K45" s="31">
        <v>95</v>
      </c>
      <c r="L45" s="37">
        <v>8.9629629629629629E-2</v>
      </c>
    </row>
    <row r="46" spans="1:12" x14ac:dyDescent="0.25">
      <c r="A46" s="32" t="s">
        <v>87</v>
      </c>
      <c r="B46" s="33" t="s">
        <v>6</v>
      </c>
      <c r="C46" s="31">
        <v>6</v>
      </c>
      <c r="D46" s="31">
        <f t="shared" si="0"/>
        <v>98</v>
      </c>
      <c r="E46" s="30">
        <f t="shared" si="1"/>
        <v>6.3009259259259265E-2</v>
      </c>
      <c r="F46" s="51">
        <f t="shared" si="2"/>
        <v>1</v>
      </c>
      <c r="G46" s="53"/>
      <c r="H46" s="34"/>
      <c r="I46" s="31"/>
      <c r="J46" s="34"/>
      <c r="K46" s="31">
        <v>98</v>
      </c>
      <c r="L46" s="37">
        <v>6.3009259259259265E-2</v>
      </c>
    </row>
    <row r="47" spans="1:12" ht="14.95" thickBot="1" x14ac:dyDescent="0.3">
      <c r="A47" s="140" t="s">
        <v>103</v>
      </c>
      <c r="B47" s="141" t="s">
        <v>6</v>
      </c>
      <c r="C47" s="142">
        <v>7</v>
      </c>
      <c r="D47" s="142">
        <f t="shared" si="0"/>
        <v>96</v>
      </c>
      <c r="E47" s="187">
        <f t="shared" si="1"/>
        <v>5.5208333333333331E-2</v>
      </c>
      <c r="F47" s="209">
        <f t="shared" si="2"/>
        <v>1</v>
      </c>
      <c r="G47" s="210"/>
      <c r="H47" s="170"/>
      <c r="I47" s="142">
        <v>96</v>
      </c>
      <c r="J47" s="170">
        <v>5.5208333333333331E-2</v>
      </c>
      <c r="K47" s="142"/>
      <c r="L47" s="172"/>
    </row>
    <row r="48" spans="1:12" ht="14.95" thickTop="1" x14ac:dyDescent="0.25">
      <c r="A48" s="152" t="s">
        <v>52</v>
      </c>
      <c r="B48" s="153" t="s">
        <v>7</v>
      </c>
      <c r="C48" s="154">
        <v>1</v>
      </c>
      <c r="D48" s="154">
        <f t="shared" si="0"/>
        <v>200</v>
      </c>
      <c r="E48" s="190">
        <f t="shared" si="1"/>
        <v>0.14592592592592593</v>
      </c>
      <c r="F48" s="211">
        <f t="shared" si="2"/>
        <v>2</v>
      </c>
      <c r="G48" s="166"/>
      <c r="H48" s="167"/>
      <c r="I48" s="154">
        <v>100</v>
      </c>
      <c r="J48" s="167">
        <v>5.4490740740740735E-2</v>
      </c>
      <c r="K48" s="154">
        <v>100</v>
      </c>
      <c r="L48" s="195">
        <v>9.1435185185185189E-2</v>
      </c>
    </row>
    <row r="49" spans="1:8" x14ac:dyDescent="0.25">
      <c r="C49" s="2"/>
      <c r="D49" s="2"/>
      <c r="G49" s="2"/>
      <c r="H49" s="2"/>
    </row>
    <row r="50" spans="1:8" x14ac:dyDescent="0.25">
      <c r="A50" s="48" t="s">
        <v>23</v>
      </c>
      <c r="C50" s="2"/>
      <c r="D50" s="2"/>
      <c r="G50" s="2"/>
      <c r="H50" s="2"/>
    </row>
    <row r="51" spans="1:8" x14ac:dyDescent="0.25">
      <c r="A51" t="s">
        <v>99</v>
      </c>
      <c r="C51" s="2"/>
      <c r="D51" s="2"/>
      <c r="G51" s="2"/>
      <c r="H51" s="2"/>
    </row>
    <row r="52" spans="1:8" x14ac:dyDescent="0.25">
      <c r="C52" s="2"/>
      <c r="D52" s="2"/>
      <c r="G52" s="2"/>
      <c r="H52" s="2"/>
    </row>
  </sheetData>
  <autoFilter ref="A2:L28" xr:uid="{00000000-0009-0000-0000-000003000000}">
    <sortState xmlns:xlrd2="http://schemas.microsoft.com/office/spreadsheetml/2017/richdata2" ref="A3:L70">
      <sortCondition ref="B2:B70"/>
    </sortState>
  </autoFilter>
  <sortState xmlns:xlrd2="http://schemas.microsoft.com/office/spreadsheetml/2017/richdata2" ref="A3:L48">
    <sortCondition ref="B3:B48"/>
    <sortCondition descending="1" ref="D3:D48"/>
    <sortCondition ref="E3:E48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O58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75" customHeight="1" thickBot="1" x14ac:dyDescent="0.3">
      <c r="A1" s="401" t="s">
        <v>115</v>
      </c>
      <c r="B1" s="402"/>
      <c r="C1" s="402"/>
      <c r="D1" s="402"/>
      <c r="E1" s="402"/>
      <c r="F1" s="403"/>
      <c r="G1" s="397" t="s">
        <v>33</v>
      </c>
      <c r="H1" s="399"/>
      <c r="I1" s="398" t="s">
        <v>34</v>
      </c>
      <c r="J1" s="398"/>
      <c r="K1" s="398" t="s">
        <v>35</v>
      </c>
      <c r="L1" s="400"/>
    </row>
    <row r="2" spans="1:15" ht="35.5" customHeight="1" thickBot="1" x14ac:dyDescent="0.3">
      <c r="A2" s="3" t="s">
        <v>1</v>
      </c>
      <c r="B2" s="43" t="s">
        <v>3</v>
      </c>
      <c r="C2" s="41" t="s">
        <v>4</v>
      </c>
      <c r="D2" s="41" t="s">
        <v>2</v>
      </c>
      <c r="E2" s="41" t="s">
        <v>14</v>
      </c>
      <c r="F2" s="50" t="s">
        <v>140</v>
      </c>
      <c r="G2" s="52" t="s">
        <v>12</v>
      </c>
      <c r="H2" s="41" t="s">
        <v>13</v>
      </c>
      <c r="I2" s="41" t="s">
        <v>12</v>
      </c>
      <c r="J2" s="41" t="s">
        <v>13</v>
      </c>
      <c r="K2" s="41" t="s">
        <v>12</v>
      </c>
      <c r="L2" s="42" t="s">
        <v>13</v>
      </c>
    </row>
    <row r="3" spans="1:15" ht="14.95" customHeight="1" x14ac:dyDescent="0.25">
      <c r="A3" s="25" t="s">
        <v>123</v>
      </c>
      <c r="B3" s="26" t="s">
        <v>21</v>
      </c>
      <c r="C3" s="28">
        <v>1</v>
      </c>
      <c r="D3" s="31">
        <f t="shared" ref="D3:D34" si="0">SUM(G3,I3,K3)</f>
        <v>198</v>
      </c>
      <c r="E3" s="30">
        <f t="shared" ref="E3:E34" si="1">SUM(H3+J3+L3)</f>
        <v>0.16130787037037037</v>
      </c>
      <c r="F3" s="51">
        <f t="shared" ref="F3:F34" si="2">COUNT(G3,I3,K3)</f>
        <v>2</v>
      </c>
      <c r="G3" s="54"/>
      <c r="H3" s="35"/>
      <c r="I3" s="28">
        <v>99</v>
      </c>
      <c r="J3" s="35">
        <v>0.1106712962962963</v>
      </c>
      <c r="K3" s="28">
        <v>99</v>
      </c>
      <c r="L3" s="38">
        <v>5.063657407407407E-2</v>
      </c>
      <c r="N3" s="44"/>
      <c r="O3" t="s">
        <v>171</v>
      </c>
    </row>
    <row r="4" spans="1:15" ht="14.95" customHeight="1" x14ac:dyDescent="0.25">
      <c r="A4" s="32" t="s">
        <v>152</v>
      </c>
      <c r="B4" s="33" t="s">
        <v>21</v>
      </c>
      <c r="C4" s="31">
        <v>2</v>
      </c>
      <c r="D4" s="31">
        <f t="shared" si="0"/>
        <v>100</v>
      </c>
      <c r="E4" s="30">
        <f t="shared" si="1"/>
        <v>3.7893518518518521E-2</v>
      </c>
      <c r="F4" s="51">
        <f t="shared" si="2"/>
        <v>1</v>
      </c>
      <c r="G4" s="53"/>
      <c r="H4" s="34"/>
      <c r="I4" s="31"/>
      <c r="J4" s="34"/>
      <c r="K4" s="31">
        <v>100</v>
      </c>
      <c r="L4" s="37">
        <v>3.7893518518518521E-2</v>
      </c>
    </row>
    <row r="5" spans="1:15" ht="14.95" customHeight="1" thickBot="1" x14ac:dyDescent="0.3">
      <c r="A5" s="140" t="s">
        <v>79</v>
      </c>
      <c r="B5" s="141" t="s">
        <v>21</v>
      </c>
      <c r="C5" s="142">
        <v>2</v>
      </c>
      <c r="D5" s="142">
        <f t="shared" si="0"/>
        <v>100</v>
      </c>
      <c r="E5" s="187">
        <f t="shared" si="1"/>
        <v>9.7129629629629635E-2</v>
      </c>
      <c r="F5" s="209">
        <f t="shared" si="2"/>
        <v>1</v>
      </c>
      <c r="G5" s="210"/>
      <c r="H5" s="170"/>
      <c r="I5" s="142">
        <v>100</v>
      </c>
      <c r="J5" s="170">
        <v>9.7129629629629635E-2</v>
      </c>
      <c r="K5" s="142"/>
      <c r="L5" s="172"/>
    </row>
    <row r="6" spans="1:15" ht="14.95" customHeight="1" thickTop="1" x14ac:dyDescent="0.25">
      <c r="A6" s="212" t="s">
        <v>85</v>
      </c>
      <c r="B6" s="213" t="s">
        <v>8</v>
      </c>
      <c r="C6" s="214">
        <v>1</v>
      </c>
      <c r="D6" s="214">
        <f t="shared" si="0"/>
        <v>300</v>
      </c>
      <c r="E6" s="215">
        <f t="shared" si="1"/>
        <v>0.31305555555555559</v>
      </c>
      <c r="F6" s="216">
        <f t="shared" si="2"/>
        <v>3</v>
      </c>
      <c r="G6" s="217">
        <v>100</v>
      </c>
      <c r="H6" s="215">
        <v>0.18255787037037038</v>
      </c>
      <c r="I6" s="214">
        <v>100</v>
      </c>
      <c r="J6" s="218">
        <v>9.4976851851851854E-2</v>
      </c>
      <c r="K6" s="214">
        <v>100</v>
      </c>
      <c r="L6" s="219">
        <v>3.5520833333333328E-2</v>
      </c>
    </row>
    <row r="7" spans="1:15" ht="14.95" customHeight="1" thickBot="1" x14ac:dyDescent="0.3">
      <c r="A7" s="140" t="s">
        <v>97</v>
      </c>
      <c r="B7" s="141" t="s">
        <v>8</v>
      </c>
      <c r="C7" s="142">
        <v>2</v>
      </c>
      <c r="D7" s="142">
        <f t="shared" si="0"/>
        <v>297</v>
      </c>
      <c r="E7" s="187">
        <f t="shared" si="1"/>
        <v>20.213854166666668</v>
      </c>
      <c r="F7" s="209">
        <f t="shared" si="2"/>
        <v>3</v>
      </c>
      <c r="G7" s="210">
        <v>99</v>
      </c>
      <c r="H7" s="187">
        <v>20</v>
      </c>
      <c r="I7" s="142">
        <v>99</v>
      </c>
      <c r="J7" s="170">
        <v>0.13141203703703705</v>
      </c>
      <c r="K7" s="142">
        <v>99</v>
      </c>
      <c r="L7" s="172">
        <v>8.2442129629629629E-2</v>
      </c>
      <c r="N7" s="58"/>
    </row>
    <row r="8" spans="1:15" ht="14.95" customHeight="1" thickTop="1" x14ac:dyDescent="0.25">
      <c r="A8" s="212" t="s">
        <v>94</v>
      </c>
      <c r="B8" s="213" t="s">
        <v>9</v>
      </c>
      <c r="C8" s="214">
        <v>1</v>
      </c>
      <c r="D8" s="214">
        <f t="shared" si="0"/>
        <v>289</v>
      </c>
      <c r="E8" s="215">
        <f t="shared" si="1"/>
        <v>0.45451388888888888</v>
      </c>
      <c r="F8" s="216">
        <f t="shared" si="2"/>
        <v>3</v>
      </c>
      <c r="G8" s="217">
        <v>96</v>
      </c>
      <c r="H8" s="215">
        <v>0.30863425925925925</v>
      </c>
      <c r="I8" s="214">
        <v>95</v>
      </c>
      <c r="J8" s="218">
        <v>0.10716435185185186</v>
      </c>
      <c r="K8" s="214">
        <v>98</v>
      </c>
      <c r="L8" s="219">
        <v>3.8715277777777779E-2</v>
      </c>
    </row>
    <row r="9" spans="1:15" x14ac:dyDescent="0.25">
      <c r="A9" s="32" t="s">
        <v>71</v>
      </c>
      <c r="B9" s="33" t="s">
        <v>9</v>
      </c>
      <c r="C9" s="31">
        <v>2</v>
      </c>
      <c r="D9" s="31">
        <f t="shared" si="0"/>
        <v>286</v>
      </c>
      <c r="E9" s="30">
        <f t="shared" si="1"/>
        <v>0.49688657407407411</v>
      </c>
      <c r="F9" s="51">
        <f t="shared" si="2"/>
        <v>3</v>
      </c>
      <c r="G9" s="53">
        <v>97</v>
      </c>
      <c r="H9" s="30">
        <v>0.30746527777777777</v>
      </c>
      <c r="I9" s="31">
        <v>94</v>
      </c>
      <c r="J9" s="34">
        <v>0.12812500000000002</v>
      </c>
      <c r="K9" s="31">
        <v>95</v>
      </c>
      <c r="L9" s="37">
        <v>6.1296296296296293E-2</v>
      </c>
    </row>
    <row r="10" spans="1:15" ht="14.95" customHeight="1" x14ac:dyDescent="0.25">
      <c r="A10" s="32" t="s">
        <v>84</v>
      </c>
      <c r="B10" s="33" t="s">
        <v>9</v>
      </c>
      <c r="C10" s="31">
        <v>3</v>
      </c>
      <c r="D10" s="31">
        <f t="shared" si="0"/>
        <v>285</v>
      </c>
      <c r="E10" s="30">
        <f t="shared" si="1"/>
        <v>0.49805555555555558</v>
      </c>
      <c r="F10" s="51">
        <f t="shared" si="2"/>
        <v>3</v>
      </c>
      <c r="G10" s="53">
        <v>96</v>
      </c>
      <c r="H10" s="30">
        <v>0.30863425925925925</v>
      </c>
      <c r="I10" s="31">
        <v>94</v>
      </c>
      <c r="J10" s="34">
        <v>0.12812500000000002</v>
      </c>
      <c r="K10" s="31">
        <v>95</v>
      </c>
      <c r="L10" s="37">
        <v>6.1296296296296293E-2</v>
      </c>
    </row>
    <row r="11" spans="1:15" ht="14.95" customHeight="1" x14ac:dyDescent="0.25">
      <c r="A11" s="32" t="s">
        <v>108</v>
      </c>
      <c r="B11" s="33" t="s">
        <v>9</v>
      </c>
      <c r="C11" s="31">
        <v>4</v>
      </c>
      <c r="D11" s="31">
        <f t="shared" si="0"/>
        <v>199</v>
      </c>
      <c r="E11" s="30">
        <f t="shared" si="1"/>
        <v>0.32342592592592595</v>
      </c>
      <c r="F11" s="51">
        <f t="shared" si="2"/>
        <v>2</v>
      </c>
      <c r="G11" s="53">
        <v>100</v>
      </c>
      <c r="H11" s="30">
        <v>0.2341550925925926</v>
      </c>
      <c r="I11" s="31">
        <v>99</v>
      </c>
      <c r="J11" s="34">
        <v>8.9270833333333341E-2</v>
      </c>
      <c r="K11" s="31"/>
      <c r="L11" s="37"/>
    </row>
    <row r="12" spans="1:15" ht="14.95" customHeight="1" x14ac:dyDescent="0.25">
      <c r="A12" s="32" t="s">
        <v>73</v>
      </c>
      <c r="B12" s="33" t="s">
        <v>9</v>
      </c>
      <c r="C12" s="31">
        <v>5</v>
      </c>
      <c r="D12" s="31">
        <f t="shared" si="0"/>
        <v>197</v>
      </c>
      <c r="E12" s="30">
        <f t="shared" si="1"/>
        <v>0.11667824074074074</v>
      </c>
      <c r="F12" s="51">
        <f t="shared" si="2"/>
        <v>2</v>
      </c>
      <c r="G12" s="53"/>
      <c r="H12" s="34"/>
      <c r="I12" s="31">
        <v>100</v>
      </c>
      <c r="J12" s="34">
        <v>7.7627314814814816E-2</v>
      </c>
      <c r="K12" s="31">
        <v>97</v>
      </c>
      <c r="L12" s="37">
        <v>3.9050925925925926E-2</v>
      </c>
    </row>
    <row r="13" spans="1:15" ht="14.95" customHeight="1" x14ac:dyDescent="0.25">
      <c r="A13" s="32" t="s">
        <v>82</v>
      </c>
      <c r="B13" s="33" t="s">
        <v>9</v>
      </c>
      <c r="C13" s="31">
        <v>6</v>
      </c>
      <c r="D13" s="31">
        <f t="shared" si="0"/>
        <v>196</v>
      </c>
      <c r="E13" s="30">
        <f t="shared" si="1"/>
        <v>0.33944444444444444</v>
      </c>
      <c r="F13" s="51">
        <f t="shared" si="2"/>
        <v>2</v>
      </c>
      <c r="G13" s="53">
        <v>98</v>
      </c>
      <c r="H13" s="30">
        <v>0.24924768518518517</v>
      </c>
      <c r="I13" s="31">
        <v>98</v>
      </c>
      <c r="J13" s="34">
        <v>9.0196759259259254E-2</v>
      </c>
      <c r="K13" s="31"/>
      <c r="L13" s="37"/>
    </row>
    <row r="14" spans="1:15" ht="14.95" customHeight="1" x14ac:dyDescent="0.25">
      <c r="A14" s="32" t="s">
        <v>58</v>
      </c>
      <c r="B14" s="33" t="s">
        <v>9</v>
      </c>
      <c r="C14" s="31">
        <v>7</v>
      </c>
      <c r="D14" s="31">
        <f t="shared" si="0"/>
        <v>187</v>
      </c>
      <c r="E14" s="30">
        <f t="shared" si="1"/>
        <v>0.18857638888888889</v>
      </c>
      <c r="F14" s="51">
        <f t="shared" si="2"/>
        <v>2</v>
      </c>
      <c r="G14" s="53"/>
      <c r="H14" s="34"/>
      <c r="I14" s="31">
        <v>91</v>
      </c>
      <c r="J14" s="34">
        <v>0.13229166666666667</v>
      </c>
      <c r="K14" s="31">
        <v>96</v>
      </c>
      <c r="L14" s="37">
        <v>5.6284722222222222E-2</v>
      </c>
    </row>
    <row r="15" spans="1:15" ht="14.95" customHeight="1" x14ac:dyDescent="0.25">
      <c r="A15" s="32" t="s">
        <v>119</v>
      </c>
      <c r="B15" s="33" t="s">
        <v>9</v>
      </c>
      <c r="C15" s="31">
        <v>8</v>
      </c>
      <c r="D15" s="31">
        <f t="shared" si="0"/>
        <v>185</v>
      </c>
      <c r="E15" s="30">
        <f t="shared" si="1"/>
        <v>0.21322916666666669</v>
      </c>
      <c r="F15" s="51">
        <f t="shared" si="2"/>
        <v>2</v>
      </c>
      <c r="G15" s="53"/>
      <c r="H15" s="34"/>
      <c r="I15" s="31">
        <v>92</v>
      </c>
      <c r="J15" s="34">
        <v>0.13226851851851854</v>
      </c>
      <c r="K15" s="31">
        <v>93</v>
      </c>
      <c r="L15" s="37">
        <v>8.0960648148148143E-2</v>
      </c>
    </row>
    <row r="16" spans="1:15" ht="14.95" customHeight="1" x14ac:dyDescent="0.25">
      <c r="A16" s="32" t="s">
        <v>91</v>
      </c>
      <c r="B16" s="33" t="s">
        <v>9</v>
      </c>
      <c r="C16" s="31">
        <v>9</v>
      </c>
      <c r="D16" s="31">
        <f t="shared" si="0"/>
        <v>99</v>
      </c>
      <c r="E16" s="30">
        <f t="shared" si="1"/>
        <v>0.24626157407407409</v>
      </c>
      <c r="F16" s="51">
        <f t="shared" si="2"/>
        <v>1</v>
      </c>
      <c r="G16" s="53">
        <v>99</v>
      </c>
      <c r="H16" s="30">
        <v>0.24626157407407409</v>
      </c>
      <c r="I16" s="31"/>
      <c r="J16" s="34"/>
      <c r="K16" s="31"/>
      <c r="L16" s="37"/>
    </row>
    <row r="17" spans="1:12" ht="14.95" customHeight="1" x14ac:dyDescent="0.25">
      <c r="A17" s="32" t="s">
        <v>126</v>
      </c>
      <c r="B17" s="33" t="s">
        <v>9</v>
      </c>
      <c r="C17" s="31">
        <v>10</v>
      </c>
      <c r="D17" s="31">
        <f t="shared" si="0"/>
        <v>97</v>
      </c>
      <c r="E17" s="30">
        <f t="shared" si="1"/>
        <v>9.9351851851851858E-2</v>
      </c>
      <c r="F17" s="51">
        <f t="shared" si="2"/>
        <v>1</v>
      </c>
      <c r="G17" s="53"/>
      <c r="H17" s="34"/>
      <c r="I17" s="31">
        <v>97</v>
      </c>
      <c r="J17" s="34">
        <v>9.9351851851851858E-2</v>
      </c>
      <c r="K17" s="31"/>
      <c r="L17" s="37"/>
    </row>
    <row r="18" spans="1:12" ht="14.95" customHeight="1" x14ac:dyDescent="0.25">
      <c r="A18" s="32" t="s">
        <v>83</v>
      </c>
      <c r="B18" s="33" t="s">
        <v>9</v>
      </c>
      <c r="C18" s="31">
        <v>11</v>
      </c>
      <c r="D18" s="31">
        <f t="shared" si="0"/>
        <v>96</v>
      </c>
      <c r="E18" s="30">
        <f t="shared" si="1"/>
        <v>0.10707175925925926</v>
      </c>
      <c r="F18" s="51">
        <f t="shared" si="2"/>
        <v>1</v>
      </c>
      <c r="G18" s="53"/>
      <c r="H18" s="34"/>
      <c r="I18" s="31">
        <v>96</v>
      </c>
      <c r="J18" s="34">
        <v>0.10707175925925926</v>
      </c>
      <c r="K18" s="31"/>
      <c r="L18" s="37"/>
    </row>
    <row r="19" spans="1:12" ht="14.95" customHeight="1" thickBot="1" x14ac:dyDescent="0.3">
      <c r="A19" s="140" t="s">
        <v>44</v>
      </c>
      <c r="B19" s="141" t="s">
        <v>9</v>
      </c>
      <c r="C19" s="142">
        <v>12</v>
      </c>
      <c r="D19" s="142">
        <f t="shared" si="0"/>
        <v>92</v>
      </c>
      <c r="E19" s="187">
        <f t="shared" si="1"/>
        <v>8.1099537037037039E-2</v>
      </c>
      <c r="F19" s="209">
        <f t="shared" si="2"/>
        <v>1</v>
      </c>
      <c r="G19" s="210"/>
      <c r="H19" s="170"/>
      <c r="I19" s="142"/>
      <c r="J19" s="170"/>
      <c r="K19" s="142">
        <v>92</v>
      </c>
      <c r="L19" s="172">
        <v>8.1099537037037039E-2</v>
      </c>
    </row>
    <row r="20" spans="1:12" ht="14.95" customHeight="1" thickTop="1" x14ac:dyDescent="0.25">
      <c r="A20" s="212" t="s">
        <v>62</v>
      </c>
      <c r="B20" s="213" t="s">
        <v>10</v>
      </c>
      <c r="C20" s="214">
        <v>1</v>
      </c>
      <c r="D20" s="214">
        <f t="shared" si="0"/>
        <v>300</v>
      </c>
      <c r="E20" s="215">
        <f t="shared" si="1"/>
        <v>0.3616435185185185</v>
      </c>
      <c r="F20" s="216">
        <f t="shared" si="2"/>
        <v>3</v>
      </c>
      <c r="G20" s="217">
        <v>100</v>
      </c>
      <c r="H20" s="215">
        <v>0.24145833333333333</v>
      </c>
      <c r="I20" s="214">
        <v>100</v>
      </c>
      <c r="J20" s="218">
        <v>8.0555555555555561E-2</v>
      </c>
      <c r="K20" s="214">
        <v>100</v>
      </c>
      <c r="L20" s="219">
        <v>3.9629629629629633E-2</v>
      </c>
    </row>
    <row r="21" spans="1:12" ht="14.95" customHeight="1" x14ac:dyDescent="0.25">
      <c r="A21" s="32" t="s">
        <v>50</v>
      </c>
      <c r="B21" s="33" t="s">
        <v>10</v>
      </c>
      <c r="C21" s="31">
        <v>2</v>
      </c>
      <c r="D21" s="31">
        <f t="shared" si="0"/>
        <v>293</v>
      </c>
      <c r="E21" s="30">
        <f t="shared" si="1"/>
        <v>0.4883217592592593</v>
      </c>
      <c r="F21" s="51">
        <f t="shared" si="2"/>
        <v>3</v>
      </c>
      <c r="G21" s="53">
        <v>98</v>
      </c>
      <c r="H21" s="30">
        <v>0.30863425925925925</v>
      </c>
      <c r="I21" s="31">
        <v>98</v>
      </c>
      <c r="J21" s="34">
        <v>0.12812500000000002</v>
      </c>
      <c r="K21" s="31">
        <v>97</v>
      </c>
      <c r="L21" s="37">
        <v>5.1562500000000004E-2</v>
      </c>
    </row>
    <row r="22" spans="1:12" ht="14.95" customHeight="1" x14ac:dyDescent="0.25">
      <c r="A22" s="32" t="s">
        <v>124</v>
      </c>
      <c r="B22" s="33" t="s">
        <v>10</v>
      </c>
      <c r="C22" s="31">
        <v>3</v>
      </c>
      <c r="D22" s="31">
        <f t="shared" si="0"/>
        <v>198</v>
      </c>
      <c r="E22" s="30">
        <f t="shared" si="1"/>
        <v>0.13096064814814815</v>
      </c>
      <c r="F22" s="51">
        <f t="shared" si="2"/>
        <v>2</v>
      </c>
      <c r="G22" s="53"/>
      <c r="H22" s="34"/>
      <c r="I22" s="31">
        <v>99</v>
      </c>
      <c r="J22" s="34">
        <v>8.6817129629629633E-2</v>
      </c>
      <c r="K22" s="31">
        <v>99</v>
      </c>
      <c r="L22" s="37">
        <v>4.4143518518518519E-2</v>
      </c>
    </row>
    <row r="23" spans="1:12" ht="14.95" customHeight="1" x14ac:dyDescent="0.25">
      <c r="A23" s="32" t="s">
        <v>109</v>
      </c>
      <c r="B23" s="33" t="s">
        <v>10</v>
      </c>
      <c r="C23" s="31">
        <v>4</v>
      </c>
      <c r="D23" s="31">
        <f t="shared" si="0"/>
        <v>197</v>
      </c>
      <c r="E23" s="30">
        <f t="shared" si="1"/>
        <v>0.29138888888888892</v>
      </c>
      <c r="F23" s="51">
        <f t="shared" si="2"/>
        <v>2</v>
      </c>
      <c r="G23" s="53">
        <v>99</v>
      </c>
      <c r="H23" s="30">
        <v>0.24386574074074074</v>
      </c>
      <c r="I23" s="31"/>
      <c r="J23" s="34"/>
      <c r="K23" s="31">
        <v>98</v>
      </c>
      <c r="L23" s="37">
        <v>4.7523148148148148E-2</v>
      </c>
    </row>
    <row r="24" spans="1:12" ht="14.95" customHeight="1" x14ac:dyDescent="0.25">
      <c r="A24" s="32" t="s">
        <v>42</v>
      </c>
      <c r="B24" s="33" t="s">
        <v>10</v>
      </c>
      <c r="C24" s="31">
        <v>5</v>
      </c>
      <c r="D24" s="31">
        <f t="shared" si="0"/>
        <v>98</v>
      </c>
      <c r="E24" s="30">
        <f t="shared" si="1"/>
        <v>0.30863425925925925</v>
      </c>
      <c r="F24" s="51">
        <f t="shared" si="2"/>
        <v>1</v>
      </c>
      <c r="G24" s="53">
        <v>98</v>
      </c>
      <c r="H24" s="30">
        <v>0.30863425925925925</v>
      </c>
      <c r="I24" s="31"/>
      <c r="J24" s="34"/>
      <c r="K24" s="31"/>
      <c r="L24" s="37"/>
    </row>
    <row r="25" spans="1:12" ht="14.95" customHeight="1" thickBot="1" x14ac:dyDescent="0.3">
      <c r="A25" s="140" t="s">
        <v>153</v>
      </c>
      <c r="B25" s="141" t="s">
        <v>10</v>
      </c>
      <c r="C25" s="142">
        <v>6</v>
      </c>
      <c r="D25" s="142">
        <f t="shared" si="0"/>
        <v>96</v>
      </c>
      <c r="E25" s="187">
        <f t="shared" si="1"/>
        <v>6.8113425925925938E-2</v>
      </c>
      <c r="F25" s="209">
        <f t="shared" si="2"/>
        <v>1</v>
      </c>
      <c r="G25" s="239"/>
      <c r="H25" s="170"/>
      <c r="I25" s="142"/>
      <c r="J25" s="170"/>
      <c r="K25" s="142">
        <v>96</v>
      </c>
      <c r="L25" s="172">
        <v>6.8113425925925938E-2</v>
      </c>
    </row>
    <row r="26" spans="1:12" ht="14.95" customHeight="1" thickTop="1" thickBot="1" x14ac:dyDescent="0.3">
      <c r="A26" s="173" t="s">
        <v>46</v>
      </c>
      <c r="B26" s="174" t="s">
        <v>11</v>
      </c>
      <c r="C26" s="175">
        <v>1</v>
      </c>
      <c r="D26" s="175">
        <f t="shared" si="0"/>
        <v>200</v>
      </c>
      <c r="E26" s="240">
        <f t="shared" si="1"/>
        <v>0.16834490740740743</v>
      </c>
      <c r="F26" s="241">
        <f t="shared" si="2"/>
        <v>2</v>
      </c>
      <c r="G26" s="242"/>
      <c r="H26" s="182"/>
      <c r="I26" s="175">
        <v>100</v>
      </c>
      <c r="J26" s="182">
        <v>0.11055555555555556</v>
      </c>
      <c r="K26" s="175">
        <v>100</v>
      </c>
      <c r="L26" s="185">
        <v>5.7789351851851856E-2</v>
      </c>
    </row>
    <row r="27" spans="1:12" ht="14.95" customHeight="1" x14ac:dyDescent="0.25">
      <c r="A27" s="220" t="s">
        <v>57</v>
      </c>
      <c r="B27" s="221" t="s">
        <v>20</v>
      </c>
      <c r="C27" s="222">
        <v>1</v>
      </c>
      <c r="D27" s="222">
        <f t="shared" si="0"/>
        <v>291</v>
      </c>
      <c r="E27" s="223">
        <f t="shared" si="1"/>
        <v>0.38416666666666666</v>
      </c>
      <c r="F27" s="224">
        <f t="shared" si="2"/>
        <v>3</v>
      </c>
      <c r="G27" s="225">
        <v>96</v>
      </c>
      <c r="H27" s="223">
        <v>0.24141203703703704</v>
      </c>
      <c r="I27" s="222">
        <v>97</v>
      </c>
      <c r="J27" s="226">
        <v>6.2152777777777779E-2</v>
      </c>
      <c r="K27" s="222">
        <v>98</v>
      </c>
      <c r="L27" s="227">
        <v>8.0601851851851855E-2</v>
      </c>
    </row>
    <row r="28" spans="1:12" ht="14.95" customHeight="1" x14ac:dyDescent="0.25">
      <c r="A28" s="32" t="s">
        <v>56</v>
      </c>
      <c r="B28" s="33" t="s">
        <v>20</v>
      </c>
      <c r="C28" s="31">
        <v>2</v>
      </c>
      <c r="D28" s="31">
        <f t="shared" si="0"/>
        <v>200</v>
      </c>
      <c r="E28" s="30">
        <f t="shared" si="1"/>
        <v>7.677083333333333E-2</v>
      </c>
      <c r="F28" s="51">
        <f t="shared" si="2"/>
        <v>2</v>
      </c>
      <c r="G28" s="53"/>
      <c r="H28" s="34"/>
      <c r="I28" s="31">
        <v>100</v>
      </c>
      <c r="J28" s="34">
        <v>5.063657407407407E-2</v>
      </c>
      <c r="K28" s="31">
        <v>100</v>
      </c>
      <c r="L28" s="37">
        <v>2.613425925925926E-2</v>
      </c>
    </row>
    <row r="29" spans="1:12" x14ac:dyDescent="0.25">
      <c r="A29" s="32" t="s">
        <v>110</v>
      </c>
      <c r="B29" s="33" t="s">
        <v>20</v>
      </c>
      <c r="C29" s="31">
        <v>3</v>
      </c>
      <c r="D29" s="31">
        <f t="shared" si="0"/>
        <v>198</v>
      </c>
      <c r="E29" s="30">
        <f t="shared" si="1"/>
        <v>0.18273148148148147</v>
      </c>
      <c r="F29" s="51">
        <f t="shared" si="2"/>
        <v>2</v>
      </c>
      <c r="G29" s="53">
        <v>99</v>
      </c>
      <c r="H29" s="30">
        <v>0.15082175925925925</v>
      </c>
      <c r="I29" s="31"/>
      <c r="J29" s="34"/>
      <c r="K29" s="31">
        <v>99</v>
      </c>
      <c r="L29" s="37">
        <v>3.1909722222222221E-2</v>
      </c>
    </row>
    <row r="30" spans="1:12" x14ac:dyDescent="0.25">
      <c r="A30" s="32" t="s">
        <v>69</v>
      </c>
      <c r="B30" s="33" t="s">
        <v>20</v>
      </c>
      <c r="C30" s="31">
        <v>4</v>
      </c>
      <c r="D30" s="31">
        <f t="shared" si="0"/>
        <v>100</v>
      </c>
      <c r="E30" s="30">
        <f t="shared" si="1"/>
        <v>0.13689814814814816</v>
      </c>
      <c r="F30" s="51">
        <f t="shared" si="2"/>
        <v>1</v>
      </c>
      <c r="G30" s="53">
        <v>100</v>
      </c>
      <c r="H30" s="30">
        <v>0.13689814814814816</v>
      </c>
      <c r="I30" s="31"/>
      <c r="J30" s="34"/>
      <c r="K30" s="31"/>
      <c r="L30" s="37"/>
    </row>
    <row r="31" spans="1:12" x14ac:dyDescent="0.25">
      <c r="A31" s="32" t="s">
        <v>149</v>
      </c>
      <c r="B31" s="33" t="s">
        <v>20</v>
      </c>
      <c r="C31" s="31">
        <v>5</v>
      </c>
      <c r="D31" s="31">
        <f t="shared" si="0"/>
        <v>99</v>
      </c>
      <c r="E31" s="30">
        <f t="shared" si="1"/>
        <v>5.7974537037037033E-2</v>
      </c>
      <c r="F31" s="51">
        <f t="shared" si="2"/>
        <v>1</v>
      </c>
      <c r="G31" s="53"/>
      <c r="H31" s="34"/>
      <c r="I31" s="31">
        <v>99</v>
      </c>
      <c r="J31" s="34">
        <v>5.7974537037037033E-2</v>
      </c>
      <c r="K31" s="31"/>
      <c r="L31" s="37"/>
    </row>
    <row r="32" spans="1:12" x14ac:dyDescent="0.25">
      <c r="A32" s="32" t="s">
        <v>66</v>
      </c>
      <c r="B32" s="33" t="s">
        <v>20</v>
      </c>
      <c r="C32" s="31">
        <v>6</v>
      </c>
      <c r="D32" s="31">
        <f t="shared" si="0"/>
        <v>98</v>
      </c>
      <c r="E32" s="30">
        <f t="shared" si="1"/>
        <v>6.1898148148148147E-2</v>
      </c>
      <c r="F32" s="51">
        <f t="shared" si="2"/>
        <v>1</v>
      </c>
      <c r="G32" s="53"/>
      <c r="H32" s="34"/>
      <c r="I32" s="31">
        <v>98</v>
      </c>
      <c r="J32" s="34">
        <v>6.1898148148148147E-2</v>
      </c>
      <c r="K32" s="31"/>
      <c r="L32" s="37"/>
    </row>
    <row r="33" spans="1:12" x14ac:dyDescent="0.25">
      <c r="A33" s="32" t="s">
        <v>111</v>
      </c>
      <c r="B33" s="33" t="s">
        <v>20</v>
      </c>
      <c r="C33" s="31">
        <v>6</v>
      </c>
      <c r="D33" s="31">
        <f t="shared" si="0"/>
        <v>98</v>
      </c>
      <c r="E33" s="30">
        <f t="shared" si="1"/>
        <v>0.17672453703703703</v>
      </c>
      <c r="F33" s="51">
        <f t="shared" si="2"/>
        <v>1</v>
      </c>
      <c r="G33" s="53">
        <v>98</v>
      </c>
      <c r="H33" s="30">
        <v>0.17672453703703703</v>
      </c>
      <c r="I33" s="31"/>
      <c r="J33" s="34"/>
      <c r="K33" s="31"/>
      <c r="L33" s="37"/>
    </row>
    <row r="34" spans="1:12" ht="14.95" thickBot="1" x14ac:dyDescent="0.3">
      <c r="A34" s="140" t="s">
        <v>48</v>
      </c>
      <c r="B34" s="141" t="s">
        <v>20</v>
      </c>
      <c r="C34" s="142">
        <v>8</v>
      </c>
      <c r="D34" s="142">
        <f t="shared" si="0"/>
        <v>97</v>
      </c>
      <c r="E34" s="187">
        <f t="shared" si="1"/>
        <v>0.20497685185185185</v>
      </c>
      <c r="F34" s="209">
        <f t="shared" si="2"/>
        <v>1</v>
      </c>
      <c r="G34" s="210">
        <v>97</v>
      </c>
      <c r="H34" s="187">
        <v>0.20497685185185185</v>
      </c>
      <c r="I34" s="142"/>
      <c r="J34" s="170"/>
      <c r="K34" s="142"/>
      <c r="L34" s="172"/>
    </row>
    <row r="35" spans="1:12" ht="14.95" thickTop="1" x14ac:dyDescent="0.25">
      <c r="A35" s="212" t="s">
        <v>61</v>
      </c>
      <c r="B35" s="213" t="s">
        <v>5</v>
      </c>
      <c r="C35" s="214">
        <v>1</v>
      </c>
      <c r="D35" s="214">
        <f t="shared" ref="D35:D54" si="3">SUM(G35,I35,K35)</f>
        <v>296</v>
      </c>
      <c r="E35" s="215">
        <f t="shared" ref="E35:E54" si="4">SUM(H35+J35+L35)</f>
        <v>0.27976851851851853</v>
      </c>
      <c r="F35" s="216">
        <f t="shared" ref="F35:F54" si="5">COUNT(G35,I35,K35)</f>
        <v>3</v>
      </c>
      <c r="G35" s="217">
        <v>96</v>
      </c>
      <c r="H35" s="215">
        <v>0.1882175925925926</v>
      </c>
      <c r="I35" s="214">
        <v>100</v>
      </c>
      <c r="J35" s="218">
        <v>6.2268518518518522E-2</v>
      </c>
      <c r="K35" s="214">
        <v>100</v>
      </c>
      <c r="L35" s="219">
        <v>2.9282407407407406E-2</v>
      </c>
    </row>
    <row r="36" spans="1:12" x14ac:dyDescent="0.25">
      <c r="A36" s="32" t="s">
        <v>78</v>
      </c>
      <c r="B36" s="33" t="s">
        <v>5</v>
      </c>
      <c r="C36" s="31">
        <v>2</v>
      </c>
      <c r="D36" s="31">
        <f t="shared" si="3"/>
        <v>292</v>
      </c>
      <c r="E36" s="30">
        <f t="shared" si="4"/>
        <v>0.30246527777777776</v>
      </c>
      <c r="F36" s="51">
        <f t="shared" si="5"/>
        <v>3</v>
      </c>
      <c r="G36" s="53">
        <v>95</v>
      </c>
      <c r="H36" s="30">
        <v>0.18945601851851854</v>
      </c>
      <c r="I36" s="31">
        <v>98</v>
      </c>
      <c r="J36" s="34">
        <v>7.554398148148149E-2</v>
      </c>
      <c r="K36" s="31">
        <v>99</v>
      </c>
      <c r="L36" s="37">
        <v>3.7465277777777778E-2</v>
      </c>
    </row>
    <row r="37" spans="1:12" x14ac:dyDescent="0.25">
      <c r="A37" s="32" t="s">
        <v>105</v>
      </c>
      <c r="B37" s="33" t="s">
        <v>5</v>
      </c>
      <c r="C37" s="31">
        <v>3</v>
      </c>
      <c r="D37" s="31">
        <f t="shared" si="3"/>
        <v>195</v>
      </c>
      <c r="E37" s="30">
        <f t="shared" si="4"/>
        <v>0.15434027777777776</v>
      </c>
      <c r="F37" s="51">
        <f t="shared" si="5"/>
        <v>2</v>
      </c>
      <c r="G37" s="53"/>
      <c r="H37" s="34"/>
      <c r="I37" s="31">
        <v>97</v>
      </c>
      <c r="J37" s="34">
        <v>0.10694444444444444</v>
      </c>
      <c r="K37" s="31">
        <v>98</v>
      </c>
      <c r="L37" s="37">
        <v>4.7395833333333331E-2</v>
      </c>
    </row>
    <row r="38" spans="1:12" x14ac:dyDescent="0.25">
      <c r="A38" s="32" t="s">
        <v>41</v>
      </c>
      <c r="B38" s="33" t="s">
        <v>5</v>
      </c>
      <c r="C38" s="31">
        <v>4</v>
      </c>
      <c r="D38" s="31">
        <f t="shared" si="3"/>
        <v>193</v>
      </c>
      <c r="E38" s="30">
        <f t="shared" si="4"/>
        <v>0.21375</v>
      </c>
      <c r="F38" s="51">
        <f t="shared" si="5"/>
        <v>2</v>
      </c>
      <c r="G38" s="53"/>
      <c r="H38" s="34"/>
      <c r="I38" s="31">
        <v>96</v>
      </c>
      <c r="J38" s="34">
        <v>0.13135416666666666</v>
      </c>
      <c r="K38" s="31">
        <v>97</v>
      </c>
      <c r="L38" s="37">
        <v>8.2395833333333335E-2</v>
      </c>
    </row>
    <row r="39" spans="1:12" x14ac:dyDescent="0.25">
      <c r="A39" s="32" t="s">
        <v>64</v>
      </c>
      <c r="B39" s="33" t="s">
        <v>5</v>
      </c>
      <c r="C39" s="31">
        <v>5</v>
      </c>
      <c r="D39" s="31">
        <f t="shared" si="3"/>
        <v>100</v>
      </c>
      <c r="E39" s="30">
        <f t="shared" si="4"/>
        <v>0.12434027777777779</v>
      </c>
      <c r="F39" s="51">
        <f t="shared" si="5"/>
        <v>1</v>
      </c>
      <c r="G39" s="53">
        <v>100</v>
      </c>
      <c r="H39" s="30">
        <v>0.12434027777777779</v>
      </c>
      <c r="I39" s="31"/>
      <c r="J39" s="34"/>
      <c r="K39" s="31"/>
      <c r="L39" s="37"/>
    </row>
    <row r="40" spans="1:12" x14ac:dyDescent="0.25">
      <c r="A40" s="32" t="s">
        <v>106</v>
      </c>
      <c r="B40" s="33" t="s">
        <v>5</v>
      </c>
      <c r="C40" s="31">
        <v>6</v>
      </c>
      <c r="D40" s="31">
        <f t="shared" si="3"/>
        <v>99</v>
      </c>
      <c r="E40" s="30">
        <f t="shared" si="4"/>
        <v>6.9074074074074079E-2</v>
      </c>
      <c r="F40" s="51">
        <f t="shared" si="5"/>
        <v>1</v>
      </c>
      <c r="G40" s="53"/>
      <c r="H40" s="34"/>
      <c r="I40" s="31">
        <v>99</v>
      </c>
      <c r="J40" s="34">
        <v>6.9074074074074079E-2</v>
      </c>
      <c r="K40" s="31"/>
      <c r="L40" s="37"/>
    </row>
    <row r="41" spans="1:12" x14ac:dyDescent="0.25">
      <c r="A41" s="32" t="s">
        <v>68</v>
      </c>
      <c r="B41" s="33" t="s">
        <v>5</v>
      </c>
      <c r="C41" s="31">
        <v>6</v>
      </c>
      <c r="D41" s="31">
        <f t="shared" si="3"/>
        <v>99</v>
      </c>
      <c r="E41" s="30">
        <f t="shared" si="4"/>
        <v>0.14569444444444443</v>
      </c>
      <c r="F41" s="51">
        <f t="shared" si="5"/>
        <v>1</v>
      </c>
      <c r="G41" s="53">
        <v>99</v>
      </c>
      <c r="H41" s="30">
        <v>0.14569444444444443</v>
      </c>
      <c r="I41" s="31"/>
      <c r="J41" s="34"/>
      <c r="K41" s="31"/>
      <c r="L41" s="37"/>
    </row>
    <row r="42" spans="1:12" x14ac:dyDescent="0.25">
      <c r="A42" s="32" t="s">
        <v>70</v>
      </c>
      <c r="B42" s="33" t="s">
        <v>5</v>
      </c>
      <c r="C42" s="31">
        <v>8</v>
      </c>
      <c r="D42" s="31">
        <f t="shared" si="3"/>
        <v>98</v>
      </c>
      <c r="E42" s="30">
        <f t="shared" si="4"/>
        <v>0.17299768518518518</v>
      </c>
      <c r="F42" s="51">
        <f t="shared" si="5"/>
        <v>1</v>
      </c>
      <c r="G42" s="53">
        <v>98</v>
      </c>
      <c r="H42" s="34">
        <v>0.17299768518518518</v>
      </c>
      <c r="I42" s="31"/>
      <c r="J42" s="34"/>
      <c r="K42" s="31"/>
      <c r="L42" s="37"/>
    </row>
    <row r="43" spans="1:12" x14ac:dyDescent="0.25">
      <c r="A43" s="32" t="s">
        <v>80</v>
      </c>
      <c r="B43" s="33" t="s">
        <v>5</v>
      </c>
      <c r="C43" s="31">
        <v>9</v>
      </c>
      <c r="D43" s="31">
        <f t="shared" si="3"/>
        <v>97</v>
      </c>
      <c r="E43" s="30">
        <f t="shared" si="4"/>
        <v>0.18318287037037037</v>
      </c>
      <c r="F43" s="51">
        <f t="shared" si="5"/>
        <v>1</v>
      </c>
      <c r="G43" s="53">
        <v>97</v>
      </c>
      <c r="H43" s="34">
        <v>0.18318287037037037</v>
      </c>
      <c r="I43" s="31"/>
      <c r="J43" s="34"/>
      <c r="K43" s="31"/>
      <c r="L43" s="37"/>
    </row>
    <row r="44" spans="1:12" x14ac:dyDescent="0.25">
      <c r="A44" s="32" t="s">
        <v>75</v>
      </c>
      <c r="B44" s="33" t="s">
        <v>5</v>
      </c>
      <c r="C44" s="31">
        <v>10</v>
      </c>
      <c r="D44" s="31">
        <f t="shared" si="3"/>
        <v>94</v>
      </c>
      <c r="E44" s="30">
        <f t="shared" si="4"/>
        <v>0.24241898148148147</v>
      </c>
      <c r="F44" s="51">
        <f t="shared" si="5"/>
        <v>1</v>
      </c>
      <c r="G44" s="53">
        <v>94</v>
      </c>
      <c r="H44" s="34">
        <v>0.24241898148148147</v>
      </c>
      <c r="I44" s="31"/>
      <c r="J44" s="34"/>
      <c r="K44" s="31"/>
      <c r="L44" s="37"/>
    </row>
    <row r="45" spans="1:12" ht="14.95" thickBot="1" x14ac:dyDescent="0.3">
      <c r="A45" s="140" t="s">
        <v>74</v>
      </c>
      <c r="B45" s="141" t="s">
        <v>5</v>
      </c>
      <c r="C45" s="142">
        <v>11</v>
      </c>
      <c r="D45" s="142">
        <f t="shared" si="3"/>
        <v>93</v>
      </c>
      <c r="E45" s="187">
        <f t="shared" si="4"/>
        <v>0.2464699074074074</v>
      </c>
      <c r="F45" s="209">
        <f t="shared" si="5"/>
        <v>1</v>
      </c>
      <c r="G45" s="210">
        <v>93</v>
      </c>
      <c r="H45" s="187">
        <v>0.2464699074074074</v>
      </c>
      <c r="I45" s="142"/>
      <c r="J45" s="170"/>
      <c r="K45" s="142"/>
      <c r="L45" s="172"/>
    </row>
    <row r="46" spans="1:12" ht="14.95" thickTop="1" x14ac:dyDescent="0.25">
      <c r="A46" s="212" t="s">
        <v>88</v>
      </c>
      <c r="B46" s="213" t="s">
        <v>0</v>
      </c>
      <c r="C46" s="214">
        <v>1</v>
      </c>
      <c r="D46" s="214">
        <f t="shared" si="3"/>
        <v>299</v>
      </c>
      <c r="E46" s="215">
        <f t="shared" si="4"/>
        <v>0.26553240740740741</v>
      </c>
      <c r="F46" s="216">
        <f t="shared" si="5"/>
        <v>3</v>
      </c>
      <c r="G46" s="217">
        <v>100</v>
      </c>
      <c r="H46" s="215">
        <v>0.13745370370370372</v>
      </c>
      <c r="I46" s="214">
        <v>99</v>
      </c>
      <c r="J46" s="218">
        <v>9.7708333333333328E-2</v>
      </c>
      <c r="K46" s="214">
        <v>100</v>
      </c>
      <c r="L46" s="219">
        <v>3.037037037037037E-2</v>
      </c>
    </row>
    <row r="47" spans="1:12" x14ac:dyDescent="0.25">
      <c r="A47" s="32" t="s">
        <v>39</v>
      </c>
      <c r="B47" s="33" t="s">
        <v>0</v>
      </c>
      <c r="C47" s="31">
        <v>2</v>
      </c>
      <c r="D47" s="31">
        <f t="shared" si="3"/>
        <v>199</v>
      </c>
      <c r="E47" s="30">
        <f t="shared" si="4"/>
        <v>0.13487268518518519</v>
      </c>
      <c r="F47" s="51">
        <f t="shared" si="5"/>
        <v>2</v>
      </c>
      <c r="G47" s="53"/>
      <c r="H47" s="34"/>
      <c r="I47" s="31">
        <v>100</v>
      </c>
      <c r="J47" s="34">
        <v>8.8298611111111105E-2</v>
      </c>
      <c r="K47" s="31">
        <v>99</v>
      </c>
      <c r="L47" s="37">
        <v>4.6574074074074073E-2</v>
      </c>
    </row>
    <row r="48" spans="1:12" ht="14.95" thickBot="1" x14ac:dyDescent="0.3">
      <c r="A48" s="140" t="s">
        <v>104</v>
      </c>
      <c r="B48" s="141" t="s">
        <v>0</v>
      </c>
      <c r="C48" s="142">
        <v>3</v>
      </c>
      <c r="D48" s="142">
        <f t="shared" si="3"/>
        <v>99</v>
      </c>
      <c r="E48" s="187">
        <f t="shared" si="4"/>
        <v>0.20280092592592591</v>
      </c>
      <c r="F48" s="209">
        <f t="shared" si="5"/>
        <v>1</v>
      </c>
      <c r="G48" s="210">
        <v>99</v>
      </c>
      <c r="H48" s="187">
        <v>0.20280092592592591</v>
      </c>
      <c r="I48" s="142"/>
      <c r="J48" s="170"/>
      <c r="K48" s="142"/>
      <c r="L48" s="172"/>
    </row>
    <row r="49" spans="1:12" ht="14.95" thickTop="1" x14ac:dyDescent="0.25">
      <c r="A49" s="212" t="s">
        <v>47</v>
      </c>
      <c r="B49" s="213" t="s">
        <v>6</v>
      </c>
      <c r="C49" s="214">
        <v>1</v>
      </c>
      <c r="D49" s="214">
        <f t="shared" si="3"/>
        <v>300</v>
      </c>
      <c r="E49" s="215">
        <f t="shared" si="4"/>
        <v>0.32028935185185187</v>
      </c>
      <c r="F49" s="216">
        <f t="shared" si="5"/>
        <v>3</v>
      </c>
      <c r="G49" s="217">
        <v>100</v>
      </c>
      <c r="H49" s="215">
        <v>0.19668981481481482</v>
      </c>
      <c r="I49" s="214">
        <v>100</v>
      </c>
      <c r="J49" s="218">
        <v>8.3333333333333329E-2</v>
      </c>
      <c r="K49" s="214">
        <v>100</v>
      </c>
      <c r="L49" s="219">
        <v>4.02662037037037E-2</v>
      </c>
    </row>
    <row r="50" spans="1:12" x14ac:dyDescent="0.25">
      <c r="A50" s="32" t="s">
        <v>45</v>
      </c>
      <c r="B50" s="33" t="s">
        <v>6</v>
      </c>
      <c r="C50" s="31">
        <v>2</v>
      </c>
      <c r="D50" s="31">
        <f t="shared" si="3"/>
        <v>297</v>
      </c>
      <c r="E50" s="30">
        <f t="shared" si="4"/>
        <v>0.41402777777777777</v>
      </c>
      <c r="F50" s="51">
        <f t="shared" si="5"/>
        <v>3</v>
      </c>
      <c r="G50" s="53">
        <v>99</v>
      </c>
      <c r="H50" s="30">
        <v>0.28358796296296296</v>
      </c>
      <c r="I50" s="31">
        <v>99</v>
      </c>
      <c r="J50" s="34">
        <v>8.7280092592592604E-2</v>
      </c>
      <c r="K50" s="31">
        <v>99</v>
      </c>
      <c r="L50" s="37">
        <v>4.3159722222222224E-2</v>
      </c>
    </row>
    <row r="51" spans="1:12" x14ac:dyDescent="0.25">
      <c r="A51" s="32" t="s">
        <v>90</v>
      </c>
      <c r="B51" s="33" t="s">
        <v>6</v>
      </c>
      <c r="C51" s="31">
        <v>3</v>
      </c>
      <c r="D51" s="31">
        <f t="shared" si="3"/>
        <v>196</v>
      </c>
      <c r="E51" s="30">
        <f t="shared" si="4"/>
        <v>0.14229166666666665</v>
      </c>
      <c r="F51" s="51">
        <f t="shared" si="5"/>
        <v>2</v>
      </c>
      <c r="G51" s="53"/>
      <c r="H51" s="34"/>
      <c r="I51" s="31">
        <v>98</v>
      </c>
      <c r="J51" s="34">
        <v>9.6458333333333326E-2</v>
      </c>
      <c r="K51" s="31">
        <v>98</v>
      </c>
      <c r="L51" s="37">
        <v>4.5833333333333337E-2</v>
      </c>
    </row>
    <row r="52" spans="1:12" x14ac:dyDescent="0.25">
      <c r="A52" s="32" t="s">
        <v>81</v>
      </c>
      <c r="B52" s="33" t="s">
        <v>6</v>
      </c>
      <c r="C52" s="31">
        <v>4</v>
      </c>
      <c r="D52" s="31">
        <f t="shared" si="3"/>
        <v>98</v>
      </c>
      <c r="E52" s="30">
        <f t="shared" si="4"/>
        <v>0.30863425925925925</v>
      </c>
      <c r="F52" s="51">
        <f t="shared" si="5"/>
        <v>1</v>
      </c>
      <c r="G52" s="53">
        <v>98</v>
      </c>
      <c r="H52" s="34">
        <v>0.30863425925925925</v>
      </c>
      <c r="I52" s="31"/>
      <c r="J52" s="34"/>
      <c r="K52" s="31"/>
      <c r="L52" s="37"/>
    </row>
    <row r="53" spans="1:12" ht="14.95" thickBot="1" x14ac:dyDescent="0.3">
      <c r="A53" s="140" t="s">
        <v>122</v>
      </c>
      <c r="B53" s="141" t="s">
        <v>6</v>
      </c>
      <c r="C53" s="142">
        <v>5</v>
      </c>
      <c r="D53" s="142">
        <f t="shared" si="3"/>
        <v>97</v>
      </c>
      <c r="E53" s="187">
        <f t="shared" si="4"/>
        <v>8.9513888888888893E-2</v>
      </c>
      <c r="F53" s="209">
        <f t="shared" si="5"/>
        <v>1</v>
      </c>
      <c r="G53" s="210"/>
      <c r="H53" s="170"/>
      <c r="I53" s="142"/>
      <c r="J53" s="170"/>
      <c r="K53" s="142">
        <v>97</v>
      </c>
      <c r="L53" s="172">
        <v>8.9513888888888893E-2</v>
      </c>
    </row>
    <row r="54" spans="1:12" ht="15.65" thickTop="1" thickBot="1" x14ac:dyDescent="0.3">
      <c r="A54" s="173" t="s">
        <v>52</v>
      </c>
      <c r="B54" s="174" t="s">
        <v>7</v>
      </c>
      <c r="C54" s="175">
        <v>1</v>
      </c>
      <c r="D54" s="175">
        <f t="shared" si="3"/>
        <v>100</v>
      </c>
      <c r="E54" s="240">
        <f t="shared" si="4"/>
        <v>5.0868055555555548E-2</v>
      </c>
      <c r="F54" s="241">
        <f t="shared" si="5"/>
        <v>1</v>
      </c>
      <c r="G54" s="242"/>
      <c r="H54" s="182"/>
      <c r="I54" s="175"/>
      <c r="J54" s="182"/>
      <c r="K54" s="175">
        <v>100</v>
      </c>
      <c r="L54" s="185">
        <v>5.0868055555555548E-2</v>
      </c>
    </row>
    <row r="55" spans="1:12" x14ac:dyDescent="0.25">
      <c r="C55" s="2"/>
      <c r="D55" s="2"/>
      <c r="G55" s="2"/>
      <c r="H55" s="2"/>
    </row>
    <row r="56" spans="1:12" x14ac:dyDescent="0.25">
      <c r="A56" s="48" t="s">
        <v>23</v>
      </c>
      <c r="C56" s="2"/>
      <c r="D56" s="2"/>
      <c r="G56" s="2"/>
      <c r="H56" s="2"/>
    </row>
    <row r="57" spans="1:12" x14ac:dyDescent="0.25">
      <c r="A57" t="s">
        <v>99</v>
      </c>
      <c r="C57" s="2"/>
      <c r="D57" s="2"/>
      <c r="G57" s="2"/>
      <c r="H57" s="2"/>
    </row>
    <row r="58" spans="1:12" x14ac:dyDescent="0.25">
      <c r="C58" s="2"/>
      <c r="D58" s="2"/>
      <c r="G58" s="2"/>
      <c r="H58" s="2"/>
    </row>
  </sheetData>
  <autoFilter ref="A2:L28" xr:uid="{00000000-0009-0000-0000-000004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L54">
    <sortCondition ref="B3:B54"/>
    <sortCondition descending="1" ref="D3:D54"/>
    <sortCondition ref="E3:E54"/>
  </sortState>
  <mergeCells count="4">
    <mergeCell ref="G1:H1"/>
    <mergeCell ref="I1:J1"/>
    <mergeCell ref="K1:L1"/>
    <mergeCell ref="A1:F1"/>
  </mergeCells>
  <phoneticPr fontId="2" type="noConversion"/>
  <pageMargins left="0.7" right="0.7" top="0.75" bottom="0.75" header="0.3" footer="0.3"/>
  <pageSetup paperSize="9"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L45"/>
  <sheetViews>
    <sheetView workbookViewId="0">
      <pane ySplit="1" topLeftCell="A2" activePane="bottomLeft" state="frozen"/>
      <selection pane="bottomLeft" sqref="A1:C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9.875" style="1" customWidth="1"/>
    <col min="5" max="6" width="8.875" customWidth="1"/>
    <col min="8" max="8" width="10.125" bestFit="1" customWidth="1"/>
  </cols>
  <sheetData>
    <row r="1" spans="1:12" ht="49.75" customHeight="1" thickBot="1" x14ac:dyDescent="0.3">
      <c r="A1" s="404" t="s">
        <v>116</v>
      </c>
      <c r="B1" s="405"/>
      <c r="C1" s="405"/>
      <c r="D1" s="406" t="s">
        <v>113</v>
      </c>
      <c r="E1" s="407"/>
      <c r="F1" s="408"/>
      <c r="G1" s="409" t="s">
        <v>135</v>
      </c>
      <c r="H1" s="410"/>
      <c r="I1" s="411"/>
    </row>
    <row r="2" spans="1:12" ht="35.5" customHeight="1" thickBot="1" x14ac:dyDescent="0.3">
      <c r="A2" s="3" t="s">
        <v>1</v>
      </c>
      <c r="B2" s="43" t="s">
        <v>3</v>
      </c>
      <c r="C2" s="41" t="s">
        <v>4</v>
      </c>
      <c r="D2" s="41" t="s">
        <v>12</v>
      </c>
      <c r="E2" s="41" t="s">
        <v>141</v>
      </c>
      <c r="F2" s="42" t="s">
        <v>13</v>
      </c>
      <c r="G2" s="52" t="s">
        <v>136</v>
      </c>
      <c r="H2" s="41" t="s">
        <v>134</v>
      </c>
      <c r="I2" s="42" t="s">
        <v>133</v>
      </c>
    </row>
    <row r="3" spans="1:12" ht="14.95" customHeight="1" x14ac:dyDescent="0.25">
      <c r="A3" s="15" t="s">
        <v>79</v>
      </c>
      <c r="B3" s="115" t="s">
        <v>21</v>
      </c>
      <c r="C3" s="116">
        <v>1</v>
      </c>
      <c r="D3" s="129">
        <v>100</v>
      </c>
      <c r="E3" s="129">
        <v>5</v>
      </c>
      <c r="F3" s="130">
        <v>5.7638888888888885E-2</v>
      </c>
      <c r="G3" s="15">
        <f t="shared" ref="G3:G42" si="0">E3*1.75</f>
        <v>8.75</v>
      </c>
      <c r="H3" s="131">
        <f t="shared" ref="H3:H42" si="1">F3 * 24</f>
        <v>1.3833333333333333</v>
      </c>
      <c r="I3" s="132">
        <f t="shared" ref="I3:I42" si="2">G3/H3</f>
        <v>6.3253012048192776</v>
      </c>
      <c r="K3" s="44"/>
      <c r="L3" t="s">
        <v>132</v>
      </c>
    </row>
    <row r="4" spans="1:12" ht="14.95" customHeight="1" x14ac:dyDescent="0.25">
      <c r="A4" s="32" t="s">
        <v>123</v>
      </c>
      <c r="B4" s="33" t="s">
        <v>21</v>
      </c>
      <c r="C4" s="31">
        <v>2</v>
      </c>
      <c r="D4" s="31">
        <v>99</v>
      </c>
      <c r="E4" s="29">
        <v>2</v>
      </c>
      <c r="F4" s="126">
        <v>2.7627314814814813E-2</v>
      </c>
      <c r="G4" s="32">
        <f t="shared" si="0"/>
        <v>3.5</v>
      </c>
      <c r="H4" s="127">
        <f t="shared" si="1"/>
        <v>0.66305555555555551</v>
      </c>
      <c r="I4" s="128">
        <f t="shared" si="2"/>
        <v>5.2785923753665696</v>
      </c>
    </row>
    <row r="5" spans="1:12" ht="14.95" customHeight="1" thickBot="1" x14ac:dyDescent="0.3">
      <c r="A5" s="140" t="s">
        <v>60</v>
      </c>
      <c r="B5" s="141" t="s">
        <v>21</v>
      </c>
      <c r="C5" s="142">
        <v>3</v>
      </c>
      <c r="D5" s="142">
        <v>98</v>
      </c>
      <c r="E5" s="171">
        <v>1</v>
      </c>
      <c r="F5" s="243">
        <v>1.7361111111111112E-2</v>
      </c>
      <c r="G5" s="140">
        <f t="shared" si="0"/>
        <v>1.75</v>
      </c>
      <c r="H5" s="244">
        <f t="shared" si="1"/>
        <v>0.41666666666666669</v>
      </c>
      <c r="I5" s="245">
        <f t="shared" si="2"/>
        <v>4.2</v>
      </c>
    </row>
    <row r="6" spans="1:12" ht="14.95" customHeight="1" thickTop="1" thickBot="1" x14ac:dyDescent="0.3">
      <c r="A6" s="250" t="s">
        <v>97</v>
      </c>
      <c r="B6" s="251" t="s">
        <v>8</v>
      </c>
      <c r="C6" s="252">
        <v>1</v>
      </c>
      <c r="D6" s="253">
        <v>100</v>
      </c>
      <c r="E6" s="253">
        <v>4</v>
      </c>
      <c r="F6" s="254">
        <v>5.8333333333333327E-2</v>
      </c>
      <c r="G6" s="250">
        <f t="shared" si="0"/>
        <v>7</v>
      </c>
      <c r="H6" s="255">
        <f t="shared" si="1"/>
        <v>1.4</v>
      </c>
      <c r="I6" s="256">
        <f t="shared" si="2"/>
        <v>5</v>
      </c>
    </row>
    <row r="7" spans="1:12" ht="14.95" customHeight="1" thickTop="1" x14ac:dyDescent="0.25">
      <c r="A7" s="212" t="s">
        <v>91</v>
      </c>
      <c r="B7" s="213" t="s">
        <v>9</v>
      </c>
      <c r="C7" s="214">
        <v>1</v>
      </c>
      <c r="D7" s="246">
        <v>100</v>
      </c>
      <c r="E7" s="246">
        <v>20</v>
      </c>
      <c r="F7" s="247">
        <v>0.34629629629629632</v>
      </c>
      <c r="G7" s="212">
        <f t="shared" si="0"/>
        <v>35</v>
      </c>
      <c r="H7" s="248">
        <f t="shared" si="1"/>
        <v>8.3111111111111118</v>
      </c>
      <c r="I7" s="249">
        <f t="shared" si="2"/>
        <v>4.2112299465240639</v>
      </c>
    </row>
    <row r="8" spans="1:12" ht="14.95" customHeight="1" x14ac:dyDescent="0.25">
      <c r="A8" s="32" t="s">
        <v>71</v>
      </c>
      <c r="B8" s="33" t="s">
        <v>9</v>
      </c>
      <c r="C8" s="31">
        <v>2</v>
      </c>
      <c r="D8" s="31">
        <v>99</v>
      </c>
      <c r="E8" s="29">
        <v>6</v>
      </c>
      <c r="F8" s="126">
        <v>8.0972222222222223E-2</v>
      </c>
      <c r="G8" s="32">
        <f t="shared" si="0"/>
        <v>10.5</v>
      </c>
      <c r="H8" s="127">
        <f t="shared" si="1"/>
        <v>1.9433333333333334</v>
      </c>
      <c r="I8" s="128">
        <f t="shared" si="2"/>
        <v>5.4030874785591765</v>
      </c>
    </row>
    <row r="9" spans="1:12" ht="14.95" customHeight="1" x14ac:dyDescent="0.25">
      <c r="A9" s="32" t="s">
        <v>84</v>
      </c>
      <c r="B9" s="33" t="s">
        <v>9</v>
      </c>
      <c r="C9" s="31">
        <v>2</v>
      </c>
      <c r="D9" s="31">
        <v>99</v>
      </c>
      <c r="E9" s="29">
        <v>6</v>
      </c>
      <c r="F9" s="126">
        <v>8.0972222222222223E-2</v>
      </c>
      <c r="G9" s="32">
        <f t="shared" si="0"/>
        <v>10.5</v>
      </c>
      <c r="H9" s="127">
        <f t="shared" si="1"/>
        <v>1.9433333333333334</v>
      </c>
      <c r="I9" s="128">
        <f t="shared" si="2"/>
        <v>5.4030874785591765</v>
      </c>
    </row>
    <row r="10" spans="1:12" ht="14.95" customHeight="1" x14ac:dyDescent="0.25">
      <c r="A10" s="32" t="s">
        <v>94</v>
      </c>
      <c r="B10" s="33" t="s">
        <v>9</v>
      </c>
      <c r="C10" s="31">
        <v>4</v>
      </c>
      <c r="D10" s="29">
        <v>97</v>
      </c>
      <c r="E10" s="29">
        <v>5</v>
      </c>
      <c r="F10" s="126">
        <v>7.5347222222222218E-2</v>
      </c>
      <c r="G10" s="32">
        <f t="shared" si="0"/>
        <v>8.75</v>
      </c>
      <c r="H10" s="127">
        <f t="shared" si="1"/>
        <v>1.8083333333333331</v>
      </c>
      <c r="I10" s="128">
        <f t="shared" si="2"/>
        <v>4.838709677419355</v>
      </c>
    </row>
    <row r="11" spans="1:12" ht="14.95" customHeight="1" x14ac:dyDescent="0.25">
      <c r="A11" s="32" t="s">
        <v>58</v>
      </c>
      <c r="B11" s="33" t="s">
        <v>9</v>
      </c>
      <c r="C11" s="31">
        <v>5</v>
      </c>
      <c r="D11" s="31">
        <v>96</v>
      </c>
      <c r="E11" s="29">
        <v>3</v>
      </c>
      <c r="F11" s="126">
        <v>4.1956018518518517E-2</v>
      </c>
      <c r="G11" s="32">
        <f t="shared" si="0"/>
        <v>5.25</v>
      </c>
      <c r="H11" s="127">
        <f t="shared" si="1"/>
        <v>1.0069444444444444</v>
      </c>
      <c r="I11" s="128">
        <f t="shared" si="2"/>
        <v>5.2137931034482756</v>
      </c>
    </row>
    <row r="12" spans="1:12" ht="14.95" customHeight="1" x14ac:dyDescent="0.25">
      <c r="A12" s="32" t="s">
        <v>82</v>
      </c>
      <c r="B12" s="33" t="s">
        <v>9</v>
      </c>
      <c r="C12" s="31">
        <v>6</v>
      </c>
      <c r="D12" s="31">
        <v>95</v>
      </c>
      <c r="E12" s="29">
        <v>2</v>
      </c>
      <c r="F12" s="126">
        <v>2.8645833333333332E-2</v>
      </c>
      <c r="G12" s="32">
        <f t="shared" si="0"/>
        <v>3.5</v>
      </c>
      <c r="H12" s="127">
        <f t="shared" si="1"/>
        <v>0.6875</v>
      </c>
      <c r="I12" s="128">
        <f t="shared" si="2"/>
        <v>5.0909090909090908</v>
      </c>
    </row>
    <row r="13" spans="1:12" ht="14.95" customHeight="1" x14ac:dyDescent="0.25">
      <c r="A13" s="32" t="s">
        <v>119</v>
      </c>
      <c r="B13" s="33" t="s">
        <v>9</v>
      </c>
      <c r="C13" s="31">
        <v>7</v>
      </c>
      <c r="D13" s="31">
        <v>94</v>
      </c>
      <c r="E13" s="29">
        <v>2</v>
      </c>
      <c r="F13" s="126">
        <v>3.0775462962962966E-2</v>
      </c>
      <c r="G13" s="32">
        <f t="shared" si="0"/>
        <v>3.5</v>
      </c>
      <c r="H13" s="127">
        <f t="shared" si="1"/>
        <v>0.73861111111111122</v>
      </c>
      <c r="I13" s="128">
        <f t="shared" si="2"/>
        <v>4.738623542685219</v>
      </c>
    </row>
    <row r="14" spans="1:12" ht="14.95" customHeight="1" x14ac:dyDescent="0.25">
      <c r="A14" s="32" t="s">
        <v>44</v>
      </c>
      <c r="B14" s="33" t="s">
        <v>9</v>
      </c>
      <c r="C14" s="31">
        <v>8</v>
      </c>
      <c r="D14" s="31">
        <v>93</v>
      </c>
      <c r="E14" s="29">
        <v>2</v>
      </c>
      <c r="F14" s="126">
        <v>3.1296296296296301E-2</v>
      </c>
      <c r="G14" s="32">
        <f t="shared" si="0"/>
        <v>3.5</v>
      </c>
      <c r="H14" s="127">
        <f t="shared" si="1"/>
        <v>0.75111111111111128</v>
      </c>
      <c r="I14" s="128">
        <f t="shared" si="2"/>
        <v>4.6597633136094663</v>
      </c>
    </row>
    <row r="15" spans="1:12" ht="14.95" thickBot="1" x14ac:dyDescent="0.3">
      <c r="A15" s="140" t="s">
        <v>73</v>
      </c>
      <c r="B15" s="141" t="s">
        <v>9</v>
      </c>
      <c r="C15" s="142">
        <v>9</v>
      </c>
      <c r="D15" s="142">
        <v>92</v>
      </c>
      <c r="E15" s="171">
        <v>1</v>
      </c>
      <c r="F15" s="243">
        <v>9.5486111111111101E-3</v>
      </c>
      <c r="G15" s="140">
        <f t="shared" si="0"/>
        <v>1.75</v>
      </c>
      <c r="H15" s="244">
        <f t="shared" si="1"/>
        <v>0.22916666666666663</v>
      </c>
      <c r="I15" s="245">
        <f t="shared" si="2"/>
        <v>7.6363636363636376</v>
      </c>
    </row>
    <row r="16" spans="1:12" ht="14.95" thickTop="1" x14ac:dyDescent="0.25">
      <c r="A16" s="212" t="s">
        <v>62</v>
      </c>
      <c r="B16" s="213" t="s">
        <v>10</v>
      </c>
      <c r="C16" s="214">
        <v>1</v>
      </c>
      <c r="D16" s="214">
        <v>100</v>
      </c>
      <c r="E16" s="246">
        <v>12</v>
      </c>
      <c r="F16" s="247">
        <v>0.19584490740740743</v>
      </c>
      <c r="G16" s="212">
        <f t="shared" si="0"/>
        <v>21</v>
      </c>
      <c r="H16" s="248">
        <f t="shared" si="1"/>
        <v>4.700277777777778</v>
      </c>
      <c r="I16" s="249">
        <f t="shared" si="2"/>
        <v>4.4678210507653207</v>
      </c>
    </row>
    <row r="17" spans="1:9" x14ac:dyDescent="0.25">
      <c r="A17" s="32" t="s">
        <v>147</v>
      </c>
      <c r="B17" s="33" t="s">
        <v>10</v>
      </c>
      <c r="C17" s="31">
        <v>2</v>
      </c>
      <c r="D17" s="31">
        <v>99</v>
      </c>
      <c r="E17" s="29">
        <v>8</v>
      </c>
      <c r="F17" s="126">
        <v>0.14408564814814814</v>
      </c>
      <c r="G17" s="32">
        <f t="shared" si="0"/>
        <v>14</v>
      </c>
      <c r="H17" s="127">
        <f t="shared" si="1"/>
        <v>3.4580555555555552</v>
      </c>
      <c r="I17" s="128">
        <f t="shared" si="2"/>
        <v>4.0485179532492577</v>
      </c>
    </row>
    <row r="18" spans="1:9" x14ac:dyDescent="0.25">
      <c r="A18" s="32" t="s">
        <v>50</v>
      </c>
      <c r="B18" s="33" t="s">
        <v>10</v>
      </c>
      <c r="C18" s="31">
        <v>3</v>
      </c>
      <c r="D18" s="29">
        <v>98</v>
      </c>
      <c r="E18" s="29">
        <v>8</v>
      </c>
      <c r="F18" s="126">
        <v>0.14548611111111112</v>
      </c>
      <c r="G18" s="32">
        <f t="shared" si="0"/>
        <v>14</v>
      </c>
      <c r="H18" s="127">
        <f t="shared" si="1"/>
        <v>3.4916666666666671</v>
      </c>
      <c r="I18" s="128">
        <f t="shared" si="2"/>
        <v>4.0095465393794747</v>
      </c>
    </row>
    <row r="19" spans="1:9" x14ac:dyDescent="0.25">
      <c r="A19" s="32" t="s">
        <v>109</v>
      </c>
      <c r="B19" s="33" t="s">
        <v>10</v>
      </c>
      <c r="C19" s="31">
        <v>4</v>
      </c>
      <c r="D19" s="31">
        <v>97</v>
      </c>
      <c r="E19" s="29">
        <v>6</v>
      </c>
      <c r="F19" s="126">
        <v>7.694444444444444E-2</v>
      </c>
      <c r="G19" s="32">
        <f t="shared" si="0"/>
        <v>10.5</v>
      </c>
      <c r="H19" s="127">
        <f t="shared" si="1"/>
        <v>1.8466666666666667</v>
      </c>
      <c r="I19" s="128">
        <f t="shared" si="2"/>
        <v>5.6859205776173285</v>
      </c>
    </row>
    <row r="20" spans="1:9" ht="14.95" thickBot="1" x14ac:dyDescent="0.3">
      <c r="A20" s="140" t="s">
        <v>153</v>
      </c>
      <c r="B20" s="141" t="s">
        <v>10</v>
      </c>
      <c r="C20" s="142">
        <v>5</v>
      </c>
      <c r="D20" s="142">
        <v>96</v>
      </c>
      <c r="E20" s="171">
        <v>3</v>
      </c>
      <c r="F20" s="243">
        <v>4.9456018518518517E-2</v>
      </c>
      <c r="G20" s="140">
        <f t="shared" si="0"/>
        <v>5.25</v>
      </c>
      <c r="H20" s="244">
        <f t="shared" si="1"/>
        <v>1.1869444444444444</v>
      </c>
      <c r="I20" s="245">
        <f t="shared" si="2"/>
        <v>4.42312192838755</v>
      </c>
    </row>
    <row r="21" spans="1:9" ht="15.65" thickTop="1" thickBot="1" x14ac:dyDescent="0.3">
      <c r="A21" s="228" t="s">
        <v>46</v>
      </c>
      <c r="B21" s="229" t="s">
        <v>11</v>
      </c>
      <c r="C21" s="230">
        <v>1</v>
      </c>
      <c r="D21" s="268">
        <v>100</v>
      </c>
      <c r="E21" s="268">
        <v>1</v>
      </c>
      <c r="F21" s="269">
        <v>2.0555555555555556E-2</v>
      </c>
      <c r="G21" s="228">
        <f t="shared" si="0"/>
        <v>1.75</v>
      </c>
      <c r="H21" s="270">
        <f t="shared" si="1"/>
        <v>0.49333333333333335</v>
      </c>
      <c r="I21" s="271">
        <f t="shared" si="2"/>
        <v>3.5472972972972974</v>
      </c>
    </row>
    <row r="22" spans="1:9" x14ac:dyDescent="0.25">
      <c r="A22" s="220" t="s">
        <v>66</v>
      </c>
      <c r="B22" s="221" t="s">
        <v>20</v>
      </c>
      <c r="C22" s="222">
        <v>1</v>
      </c>
      <c r="D22" s="257">
        <v>100</v>
      </c>
      <c r="E22" s="257">
        <v>16</v>
      </c>
      <c r="F22" s="258">
        <v>0.18908564814814813</v>
      </c>
      <c r="G22" s="220">
        <f t="shared" si="0"/>
        <v>28</v>
      </c>
      <c r="H22" s="259">
        <f t="shared" si="1"/>
        <v>4.5380555555555553</v>
      </c>
      <c r="I22" s="260">
        <f t="shared" si="2"/>
        <v>6.1700434596315112</v>
      </c>
    </row>
    <row r="23" spans="1:9" x14ac:dyDescent="0.25">
      <c r="A23" s="32" t="s">
        <v>92</v>
      </c>
      <c r="B23" s="33" t="s">
        <v>20</v>
      </c>
      <c r="C23" s="31">
        <v>2</v>
      </c>
      <c r="D23" s="31">
        <v>99</v>
      </c>
      <c r="E23" s="29">
        <v>5</v>
      </c>
      <c r="F23" s="126">
        <v>5.5555555555555552E-2</v>
      </c>
      <c r="G23" s="32">
        <f t="shared" si="0"/>
        <v>8.75</v>
      </c>
      <c r="H23" s="127">
        <f t="shared" si="1"/>
        <v>1.3333333333333333</v>
      </c>
      <c r="I23" s="128">
        <f t="shared" si="2"/>
        <v>6.5625</v>
      </c>
    </row>
    <row r="24" spans="1:9" ht="14.95" thickBot="1" x14ac:dyDescent="0.3">
      <c r="A24" s="140" t="s">
        <v>57</v>
      </c>
      <c r="B24" s="141" t="s">
        <v>20</v>
      </c>
      <c r="C24" s="142">
        <v>3</v>
      </c>
      <c r="D24" s="142">
        <v>98</v>
      </c>
      <c r="E24" s="171">
        <v>4</v>
      </c>
      <c r="F24" s="243">
        <v>4.3240740740740739E-2</v>
      </c>
      <c r="G24" s="140">
        <f t="shared" si="0"/>
        <v>7</v>
      </c>
      <c r="H24" s="244">
        <f t="shared" si="1"/>
        <v>1.0377777777777777</v>
      </c>
      <c r="I24" s="245">
        <f t="shared" si="2"/>
        <v>6.745182012847966</v>
      </c>
    </row>
    <row r="25" spans="1:9" ht="14.95" thickTop="1" x14ac:dyDescent="0.25">
      <c r="A25" s="212" t="s">
        <v>106</v>
      </c>
      <c r="B25" s="213" t="s">
        <v>5</v>
      </c>
      <c r="C25" s="214">
        <v>1</v>
      </c>
      <c r="D25" s="214">
        <v>100</v>
      </c>
      <c r="E25" s="246">
        <v>13</v>
      </c>
      <c r="F25" s="247">
        <v>0.14894675925925926</v>
      </c>
      <c r="G25" s="212">
        <f t="shared" si="0"/>
        <v>22.75</v>
      </c>
      <c r="H25" s="248">
        <f t="shared" si="1"/>
        <v>3.5747222222222224</v>
      </c>
      <c r="I25" s="249">
        <f t="shared" si="2"/>
        <v>6.3641308570984538</v>
      </c>
    </row>
    <row r="26" spans="1:9" x14ac:dyDescent="0.25">
      <c r="A26" s="32" t="s">
        <v>53</v>
      </c>
      <c r="B26" s="33" t="s">
        <v>5</v>
      </c>
      <c r="C26" s="31">
        <v>2</v>
      </c>
      <c r="D26" s="31">
        <v>99</v>
      </c>
      <c r="E26" s="29">
        <v>12</v>
      </c>
      <c r="F26" s="126">
        <v>0.1252199074074074</v>
      </c>
      <c r="G26" s="32">
        <f t="shared" si="0"/>
        <v>21</v>
      </c>
      <c r="H26" s="127">
        <f t="shared" si="1"/>
        <v>3.0052777777777777</v>
      </c>
      <c r="I26" s="128">
        <f t="shared" si="2"/>
        <v>6.9877068120898418</v>
      </c>
    </row>
    <row r="27" spans="1:9" x14ac:dyDescent="0.25">
      <c r="A27" s="32" t="s">
        <v>61</v>
      </c>
      <c r="B27" s="33" t="s">
        <v>5</v>
      </c>
      <c r="C27" s="31">
        <v>3</v>
      </c>
      <c r="D27" s="31">
        <v>98</v>
      </c>
      <c r="E27" s="29">
        <v>12</v>
      </c>
      <c r="F27" s="126">
        <v>0.15336805555555555</v>
      </c>
      <c r="G27" s="32">
        <f t="shared" si="0"/>
        <v>21</v>
      </c>
      <c r="H27" s="127">
        <f t="shared" si="1"/>
        <v>3.6808333333333332</v>
      </c>
      <c r="I27" s="128">
        <f t="shared" si="2"/>
        <v>5.7052297939778134</v>
      </c>
    </row>
    <row r="28" spans="1:9" x14ac:dyDescent="0.25">
      <c r="A28" s="32" t="s">
        <v>37</v>
      </c>
      <c r="B28" s="33" t="s">
        <v>5</v>
      </c>
      <c r="C28" s="31">
        <v>4</v>
      </c>
      <c r="D28" s="31">
        <v>97</v>
      </c>
      <c r="E28" s="29">
        <v>11</v>
      </c>
      <c r="F28" s="126">
        <v>0.12465277777777778</v>
      </c>
      <c r="G28" s="32">
        <f t="shared" si="0"/>
        <v>19.25</v>
      </c>
      <c r="H28" s="127">
        <f t="shared" si="1"/>
        <v>2.9916666666666667</v>
      </c>
      <c r="I28" s="128">
        <f t="shared" si="2"/>
        <v>6.4345403899721445</v>
      </c>
    </row>
    <row r="29" spans="1:9" x14ac:dyDescent="0.25">
      <c r="A29" s="32" t="s">
        <v>78</v>
      </c>
      <c r="B29" s="33" t="s">
        <v>5</v>
      </c>
      <c r="C29" s="31">
        <v>5</v>
      </c>
      <c r="D29" s="31">
        <v>96</v>
      </c>
      <c r="E29" s="29">
        <v>10</v>
      </c>
      <c r="F29" s="126">
        <v>0.14288194444444444</v>
      </c>
      <c r="G29" s="32">
        <f t="shared" si="0"/>
        <v>17.5</v>
      </c>
      <c r="H29" s="127">
        <f t="shared" si="1"/>
        <v>3.4291666666666663</v>
      </c>
      <c r="I29" s="128">
        <f t="shared" si="2"/>
        <v>5.1032806804374244</v>
      </c>
    </row>
    <row r="30" spans="1:9" x14ac:dyDescent="0.25">
      <c r="A30" s="32" t="s">
        <v>41</v>
      </c>
      <c r="B30" s="33" t="s">
        <v>5</v>
      </c>
      <c r="C30" s="31">
        <v>6</v>
      </c>
      <c r="D30" s="29">
        <v>95</v>
      </c>
      <c r="E30" s="29">
        <v>4</v>
      </c>
      <c r="F30" s="126">
        <v>4.0462962962962964E-2</v>
      </c>
      <c r="G30" s="32">
        <f t="shared" si="0"/>
        <v>7</v>
      </c>
      <c r="H30" s="127">
        <f t="shared" si="1"/>
        <v>0.97111111111111115</v>
      </c>
      <c r="I30" s="128">
        <f t="shared" si="2"/>
        <v>7.2082379862700225</v>
      </c>
    </row>
    <row r="31" spans="1:9" x14ac:dyDescent="0.25">
      <c r="A31" s="32" t="s">
        <v>67</v>
      </c>
      <c r="B31" s="33" t="s">
        <v>5</v>
      </c>
      <c r="C31" s="31">
        <v>7</v>
      </c>
      <c r="D31" s="31">
        <v>94</v>
      </c>
      <c r="E31" s="29">
        <v>1</v>
      </c>
      <c r="F31" s="126">
        <v>8.3912037037037045E-3</v>
      </c>
      <c r="G31" s="32">
        <f t="shared" si="0"/>
        <v>1.75</v>
      </c>
      <c r="H31" s="127">
        <f t="shared" si="1"/>
        <v>0.2013888888888889</v>
      </c>
      <c r="I31" s="128">
        <f t="shared" si="2"/>
        <v>8.6896551724137936</v>
      </c>
    </row>
    <row r="32" spans="1:9" ht="14.95" thickBot="1" x14ac:dyDescent="0.3">
      <c r="A32" s="140" t="s">
        <v>105</v>
      </c>
      <c r="B32" s="141" t="s">
        <v>5</v>
      </c>
      <c r="C32" s="142">
        <v>8</v>
      </c>
      <c r="D32" s="142">
        <v>93</v>
      </c>
      <c r="E32" s="171">
        <v>1</v>
      </c>
      <c r="F32" s="243">
        <v>2.0636574074074075E-2</v>
      </c>
      <c r="G32" s="140">
        <f t="shared" si="0"/>
        <v>1.75</v>
      </c>
      <c r="H32" s="244">
        <f t="shared" si="1"/>
        <v>0.49527777777777782</v>
      </c>
      <c r="I32" s="245">
        <f t="shared" si="2"/>
        <v>3.5333707234997194</v>
      </c>
    </row>
    <row r="33" spans="1:12" ht="14.95" thickTop="1" x14ac:dyDescent="0.25">
      <c r="A33" s="212" t="s">
        <v>39</v>
      </c>
      <c r="B33" s="213" t="s">
        <v>0</v>
      </c>
      <c r="C33" s="214">
        <v>1</v>
      </c>
      <c r="D33" s="246">
        <v>100</v>
      </c>
      <c r="E33" s="246">
        <v>15</v>
      </c>
      <c r="F33" s="247">
        <v>0.23627314814814815</v>
      </c>
      <c r="G33" s="212">
        <f t="shared" si="0"/>
        <v>26.25</v>
      </c>
      <c r="H33" s="248">
        <f t="shared" si="1"/>
        <v>5.6705555555555556</v>
      </c>
      <c r="I33" s="249">
        <f t="shared" si="2"/>
        <v>4.6291760556480845</v>
      </c>
    </row>
    <row r="34" spans="1:12" ht="14.95" thickBot="1" x14ac:dyDescent="0.3">
      <c r="A34" s="140" t="s">
        <v>59</v>
      </c>
      <c r="B34" s="141" t="s">
        <v>0</v>
      </c>
      <c r="C34" s="142">
        <v>2</v>
      </c>
      <c r="D34" s="142">
        <v>99</v>
      </c>
      <c r="E34" s="171">
        <v>2</v>
      </c>
      <c r="F34" s="243">
        <v>3.019675925925926E-2</v>
      </c>
      <c r="G34" s="140">
        <f t="shared" si="0"/>
        <v>3.5</v>
      </c>
      <c r="H34" s="244">
        <f t="shared" si="1"/>
        <v>0.72472222222222227</v>
      </c>
      <c r="I34" s="245">
        <f t="shared" si="2"/>
        <v>4.8294365657339977</v>
      </c>
    </row>
    <row r="35" spans="1:12" ht="14.95" thickTop="1" x14ac:dyDescent="0.25">
      <c r="A35" s="212" t="s">
        <v>45</v>
      </c>
      <c r="B35" s="213" t="s">
        <v>6</v>
      </c>
      <c r="C35" s="214">
        <v>1</v>
      </c>
      <c r="D35" s="214">
        <v>100</v>
      </c>
      <c r="E35" s="246">
        <v>24</v>
      </c>
      <c r="F35" s="247">
        <v>0.42311342592592593</v>
      </c>
      <c r="G35" s="212">
        <f t="shared" si="0"/>
        <v>42</v>
      </c>
      <c r="H35" s="248">
        <f t="shared" si="1"/>
        <v>10.154722222222222</v>
      </c>
      <c r="I35" s="249">
        <f t="shared" si="2"/>
        <v>4.1360067839264705</v>
      </c>
    </row>
    <row r="36" spans="1:12" x14ac:dyDescent="0.25">
      <c r="A36" s="32" t="s">
        <v>47</v>
      </c>
      <c r="B36" s="33" t="s">
        <v>6</v>
      </c>
      <c r="C36" s="31">
        <v>2</v>
      </c>
      <c r="D36" s="31">
        <v>99</v>
      </c>
      <c r="E36" s="29">
        <v>10</v>
      </c>
      <c r="F36" s="126">
        <v>0.12016203703703704</v>
      </c>
      <c r="G36" s="32">
        <f t="shared" si="0"/>
        <v>17.5</v>
      </c>
      <c r="H36" s="127">
        <f t="shared" si="1"/>
        <v>2.8838888888888889</v>
      </c>
      <c r="I36" s="128">
        <f t="shared" si="2"/>
        <v>6.0681949528029282</v>
      </c>
    </row>
    <row r="37" spans="1:12" x14ac:dyDescent="0.25">
      <c r="A37" s="32" t="s">
        <v>90</v>
      </c>
      <c r="B37" s="33" t="s">
        <v>6</v>
      </c>
      <c r="C37" s="31">
        <v>3</v>
      </c>
      <c r="D37" s="29">
        <v>98</v>
      </c>
      <c r="E37" s="29">
        <v>10</v>
      </c>
      <c r="F37" s="126">
        <v>0.16539351851851852</v>
      </c>
      <c r="G37" s="32">
        <f t="shared" si="0"/>
        <v>17.5</v>
      </c>
      <c r="H37" s="127">
        <f t="shared" si="1"/>
        <v>3.9694444444444446</v>
      </c>
      <c r="I37" s="128">
        <f t="shared" si="2"/>
        <v>4.4086773967809654</v>
      </c>
    </row>
    <row r="38" spans="1:12" x14ac:dyDescent="0.25">
      <c r="A38" s="32" t="s">
        <v>87</v>
      </c>
      <c r="B38" s="33" t="s">
        <v>6</v>
      </c>
      <c r="C38" s="31">
        <v>4</v>
      </c>
      <c r="D38" s="31">
        <v>97</v>
      </c>
      <c r="E38" s="29">
        <v>8</v>
      </c>
      <c r="F38" s="126">
        <v>9.9780092592592587E-2</v>
      </c>
      <c r="G38" s="32">
        <f t="shared" si="0"/>
        <v>14</v>
      </c>
      <c r="H38" s="127">
        <f t="shared" si="1"/>
        <v>2.3947222222222222</v>
      </c>
      <c r="I38" s="128">
        <f t="shared" si="2"/>
        <v>5.8461895371766621</v>
      </c>
    </row>
    <row r="39" spans="1:12" x14ac:dyDescent="0.25">
      <c r="A39" s="32" t="s">
        <v>81</v>
      </c>
      <c r="B39" s="33" t="s">
        <v>6</v>
      </c>
      <c r="C39" s="31">
        <v>5</v>
      </c>
      <c r="D39" s="29">
        <v>96</v>
      </c>
      <c r="E39" s="29">
        <v>4</v>
      </c>
      <c r="F39" s="126">
        <v>4.6689814814814816E-2</v>
      </c>
      <c r="G39" s="32">
        <f t="shared" si="0"/>
        <v>7</v>
      </c>
      <c r="H39" s="127">
        <f t="shared" si="1"/>
        <v>1.1205555555555555</v>
      </c>
      <c r="I39" s="128">
        <f t="shared" si="2"/>
        <v>6.2469013386217158</v>
      </c>
    </row>
    <row r="40" spans="1:12" ht="14.95" thickBot="1" x14ac:dyDescent="0.3">
      <c r="A40" s="140" t="s">
        <v>103</v>
      </c>
      <c r="B40" s="141" t="s">
        <v>6</v>
      </c>
      <c r="C40" s="142">
        <v>6</v>
      </c>
      <c r="D40" s="142">
        <v>95</v>
      </c>
      <c r="E40" s="171">
        <v>4</v>
      </c>
      <c r="F40" s="243">
        <v>4.8425925925925928E-2</v>
      </c>
      <c r="G40" s="140">
        <f t="shared" si="0"/>
        <v>7</v>
      </c>
      <c r="H40" s="244">
        <f t="shared" si="1"/>
        <v>1.1622222222222223</v>
      </c>
      <c r="I40" s="245">
        <f t="shared" si="2"/>
        <v>6.0229445506692159</v>
      </c>
    </row>
    <row r="41" spans="1:12" ht="15.65" thickTop="1" thickBot="1" x14ac:dyDescent="0.3">
      <c r="A41" s="250" t="s">
        <v>52</v>
      </c>
      <c r="B41" s="251" t="s">
        <v>7</v>
      </c>
      <c r="C41" s="252">
        <v>1</v>
      </c>
      <c r="D41" s="252">
        <v>100</v>
      </c>
      <c r="E41" s="253">
        <v>1</v>
      </c>
      <c r="F41" s="254">
        <v>3.2673611111111105E-2</v>
      </c>
      <c r="G41" s="250">
        <f t="shared" si="0"/>
        <v>1.75</v>
      </c>
      <c r="H41" s="255">
        <f t="shared" si="1"/>
        <v>0.78416666666666646</v>
      </c>
      <c r="I41" s="256">
        <f t="shared" si="2"/>
        <v>2.2316684378320941</v>
      </c>
    </row>
    <row r="42" spans="1:12" ht="15.65" thickTop="1" thickBot="1" x14ac:dyDescent="0.3">
      <c r="A42" s="261" t="s">
        <v>63</v>
      </c>
      <c r="B42" s="262" t="s">
        <v>22</v>
      </c>
      <c r="C42" s="263">
        <v>1</v>
      </c>
      <c r="D42" s="264">
        <v>100</v>
      </c>
      <c r="E42" s="264">
        <v>1</v>
      </c>
      <c r="F42" s="265">
        <v>2.0543981481481479E-2</v>
      </c>
      <c r="G42" s="261">
        <f t="shared" si="0"/>
        <v>1.75</v>
      </c>
      <c r="H42" s="266">
        <f t="shared" si="1"/>
        <v>0.49305555555555547</v>
      </c>
      <c r="I42" s="267">
        <f t="shared" si="2"/>
        <v>3.5492957746478879</v>
      </c>
    </row>
    <row r="43" spans="1:12" x14ac:dyDescent="0.25">
      <c r="C43" s="2"/>
      <c r="D43" s="2"/>
      <c r="E43" s="1"/>
      <c r="F43" s="1"/>
      <c r="G43" s="2"/>
      <c r="H43" s="2"/>
      <c r="I43" s="2"/>
      <c r="J43" s="2"/>
      <c r="K43" s="2"/>
      <c r="L43" s="2"/>
    </row>
    <row r="44" spans="1:12" x14ac:dyDescent="0.25">
      <c r="A44" s="48" t="s">
        <v>23</v>
      </c>
      <c r="C44" s="2"/>
      <c r="D44" s="2"/>
      <c r="E44" s="1"/>
      <c r="F44" s="1"/>
      <c r="G44" s="2"/>
      <c r="H44" s="2"/>
      <c r="I44" s="2"/>
      <c r="J44" s="2"/>
      <c r="K44" s="2"/>
      <c r="L44" s="2"/>
    </row>
    <row r="45" spans="1:12" x14ac:dyDescent="0.25">
      <c r="A45" t="s">
        <v>99</v>
      </c>
      <c r="C45" s="2"/>
      <c r="D45" s="2"/>
      <c r="E45" s="1"/>
      <c r="F45" s="1"/>
      <c r="G45" s="2"/>
      <c r="H45" s="2"/>
      <c r="I45" s="2"/>
      <c r="J45" s="2"/>
      <c r="K45" s="2"/>
      <c r="L45" s="2"/>
    </row>
  </sheetData>
  <autoFilter ref="A2:F14" xr:uid="{00000000-0009-0000-0000-000005000000}">
    <sortState xmlns:xlrd2="http://schemas.microsoft.com/office/spreadsheetml/2017/richdata2" ref="A3:F35">
      <sortCondition ref="B2:B35"/>
    </sortState>
  </autoFilter>
  <sortState xmlns:xlrd2="http://schemas.microsoft.com/office/spreadsheetml/2017/richdata2" ref="A3:I42">
    <sortCondition ref="B3:B42"/>
    <sortCondition descending="1" ref="E3:E42"/>
    <sortCondition ref="F3:F42"/>
  </sortState>
  <mergeCells count="3">
    <mergeCell ref="A1:C1"/>
    <mergeCell ref="D1:F1"/>
    <mergeCell ref="G1:I1"/>
  </mergeCells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M44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</cols>
  <sheetData>
    <row r="1" spans="1:13" ht="49.75" customHeight="1" thickBot="1" x14ac:dyDescent="0.3">
      <c r="A1" s="401" t="s">
        <v>117</v>
      </c>
      <c r="B1" s="402"/>
      <c r="C1" s="402"/>
      <c r="D1" s="402"/>
      <c r="E1" s="402"/>
      <c r="F1" s="402"/>
      <c r="G1" s="398" t="s">
        <v>155</v>
      </c>
      <c r="H1" s="399"/>
      <c r="I1" s="398" t="s">
        <v>156</v>
      </c>
      <c r="J1" s="400"/>
    </row>
    <row r="2" spans="1:13" ht="35.5" customHeight="1" thickBot="1" x14ac:dyDescent="0.3">
      <c r="A2" s="3" t="s">
        <v>1</v>
      </c>
      <c r="B2" s="43" t="s">
        <v>3</v>
      </c>
      <c r="C2" s="41" t="s">
        <v>4</v>
      </c>
      <c r="D2" s="41" t="s">
        <v>2</v>
      </c>
      <c r="E2" s="41" t="s">
        <v>14</v>
      </c>
      <c r="F2" s="41" t="s">
        <v>140</v>
      </c>
      <c r="G2" s="41" t="s">
        <v>12</v>
      </c>
      <c r="H2" s="41" t="s">
        <v>13</v>
      </c>
      <c r="I2" s="41" t="s">
        <v>12</v>
      </c>
      <c r="J2" s="42" t="s">
        <v>13</v>
      </c>
    </row>
    <row r="3" spans="1:13" ht="14.95" customHeight="1" x14ac:dyDescent="0.25">
      <c r="A3" s="15" t="s">
        <v>123</v>
      </c>
      <c r="B3" s="115" t="s">
        <v>21</v>
      </c>
      <c r="C3" s="116">
        <v>1</v>
      </c>
      <c r="D3" s="129">
        <f t="shared" ref="D3:D40" si="0">SUM(G3,I3)</f>
        <v>199</v>
      </c>
      <c r="E3" s="122">
        <f t="shared" ref="E3:E40" si="1">SUM(H3,J3)</f>
        <v>7.6724537037037036E-2</v>
      </c>
      <c r="F3" s="129">
        <f t="shared" ref="F3:F40" si="2" xml:space="preserve"> COUNT(G3, I3)</f>
        <v>2</v>
      </c>
      <c r="G3" s="129">
        <v>100</v>
      </c>
      <c r="H3" s="117">
        <v>7.1018518518518522E-2</v>
      </c>
      <c r="I3" s="116">
        <v>99</v>
      </c>
      <c r="J3" s="121">
        <v>5.7060185185185191E-3</v>
      </c>
      <c r="L3" s="44"/>
      <c r="M3" t="s">
        <v>132</v>
      </c>
    </row>
    <row r="4" spans="1:13" ht="14.95" customHeight="1" thickBot="1" x14ac:dyDescent="0.3">
      <c r="A4" s="140" t="s">
        <v>79</v>
      </c>
      <c r="B4" s="141" t="s">
        <v>21</v>
      </c>
      <c r="C4" s="142">
        <v>2</v>
      </c>
      <c r="D4" s="171">
        <f t="shared" si="0"/>
        <v>100</v>
      </c>
      <c r="E4" s="187">
        <f t="shared" si="1"/>
        <v>5.4861111111111117E-3</v>
      </c>
      <c r="F4" s="171">
        <f t="shared" si="2"/>
        <v>1</v>
      </c>
      <c r="G4" s="171"/>
      <c r="H4" s="170"/>
      <c r="I4" s="142">
        <v>100</v>
      </c>
      <c r="J4" s="172">
        <v>5.4861111111111117E-3</v>
      </c>
    </row>
    <row r="5" spans="1:13" ht="14.95" customHeight="1" thickTop="1" x14ac:dyDescent="0.25">
      <c r="A5" s="212" t="s">
        <v>85</v>
      </c>
      <c r="B5" s="213" t="s">
        <v>8</v>
      </c>
      <c r="C5" s="214">
        <v>1</v>
      </c>
      <c r="D5" s="246">
        <f t="shared" si="0"/>
        <v>200</v>
      </c>
      <c r="E5" s="215">
        <f t="shared" si="1"/>
        <v>6.1087962962962955E-2</v>
      </c>
      <c r="F5" s="246">
        <f t="shared" si="2"/>
        <v>2</v>
      </c>
      <c r="G5" s="246">
        <v>100</v>
      </c>
      <c r="H5" s="215">
        <v>5.6388888888888884E-2</v>
      </c>
      <c r="I5" s="214">
        <v>100</v>
      </c>
      <c r="J5" s="219">
        <v>4.6990740740740743E-3</v>
      </c>
    </row>
    <row r="6" spans="1:13" ht="14.95" customHeight="1" thickBot="1" x14ac:dyDescent="0.3">
      <c r="A6" s="140" t="s">
        <v>97</v>
      </c>
      <c r="B6" s="141" t="s">
        <v>8</v>
      </c>
      <c r="C6" s="142">
        <v>2</v>
      </c>
      <c r="D6" s="171">
        <f t="shared" si="0"/>
        <v>198</v>
      </c>
      <c r="E6" s="187">
        <f t="shared" si="1"/>
        <v>9.3252314814814816E-2</v>
      </c>
      <c r="F6" s="171">
        <f t="shared" si="2"/>
        <v>2</v>
      </c>
      <c r="G6" s="171">
        <v>99</v>
      </c>
      <c r="H6" s="187">
        <v>8.8252314814814811E-2</v>
      </c>
      <c r="I6" s="142">
        <v>99</v>
      </c>
      <c r="J6" s="172">
        <v>5.0000000000000001E-3</v>
      </c>
      <c r="L6" s="58"/>
    </row>
    <row r="7" spans="1:13" ht="14.95" customHeight="1" thickTop="1" x14ac:dyDescent="0.25">
      <c r="A7" s="212" t="s">
        <v>73</v>
      </c>
      <c r="B7" s="213" t="s">
        <v>9</v>
      </c>
      <c r="C7" s="214">
        <v>1</v>
      </c>
      <c r="D7" s="246">
        <f t="shared" si="0"/>
        <v>200</v>
      </c>
      <c r="E7" s="215">
        <f t="shared" si="1"/>
        <v>5.078703703703704E-2</v>
      </c>
      <c r="F7" s="246">
        <f t="shared" si="2"/>
        <v>2</v>
      </c>
      <c r="G7" s="246">
        <v>100</v>
      </c>
      <c r="H7" s="218">
        <v>4.6423611111111117E-2</v>
      </c>
      <c r="I7" s="214">
        <v>100</v>
      </c>
      <c r="J7" s="219">
        <v>4.363425925925926E-3</v>
      </c>
    </row>
    <row r="8" spans="1:13" x14ac:dyDescent="0.25">
      <c r="A8" s="32" t="s">
        <v>91</v>
      </c>
      <c r="B8" s="33" t="s">
        <v>9</v>
      </c>
      <c r="C8" s="31">
        <v>2</v>
      </c>
      <c r="D8" s="29">
        <f t="shared" si="0"/>
        <v>196</v>
      </c>
      <c r="E8" s="30">
        <f t="shared" si="1"/>
        <v>6.069444444444444E-2</v>
      </c>
      <c r="F8" s="29">
        <f t="shared" si="2"/>
        <v>2</v>
      </c>
      <c r="G8" s="29">
        <v>98</v>
      </c>
      <c r="H8" s="30">
        <v>5.5266203703703699E-2</v>
      </c>
      <c r="I8" s="31">
        <v>98</v>
      </c>
      <c r="J8" s="37">
        <v>5.4282407407407404E-3</v>
      </c>
    </row>
    <row r="9" spans="1:13" ht="14.95" customHeight="1" x14ac:dyDescent="0.25">
      <c r="A9" s="32" t="s">
        <v>82</v>
      </c>
      <c r="B9" s="33" t="s">
        <v>9</v>
      </c>
      <c r="C9" s="31">
        <v>3</v>
      </c>
      <c r="D9" s="29">
        <f t="shared" si="0"/>
        <v>195</v>
      </c>
      <c r="E9" s="30">
        <f t="shared" si="1"/>
        <v>6.0682870370370366E-2</v>
      </c>
      <c r="F9" s="29">
        <f t="shared" si="2"/>
        <v>2</v>
      </c>
      <c r="G9" s="29">
        <v>99</v>
      </c>
      <c r="H9" s="30">
        <v>5.5092592592592589E-2</v>
      </c>
      <c r="I9" s="31">
        <v>96</v>
      </c>
      <c r="J9" s="37">
        <v>5.5902777777777782E-3</v>
      </c>
    </row>
    <row r="10" spans="1:13" ht="14.95" customHeight="1" x14ac:dyDescent="0.25">
      <c r="A10" s="32" t="s">
        <v>94</v>
      </c>
      <c r="B10" s="33" t="s">
        <v>9</v>
      </c>
      <c r="C10" s="31">
        <v>4</v>
      </c>
      <c r="D10" s="29">
        <f t="shared" si="0"/>
        <v>195</v>
      </c>
      <c r="E10" s="30">
        <f t="shared" si="1"/>
        <v>6.7754629629629637E-2</v>
      </c>
      <c r="F10" s="29">
        <f t="shared" si="2"/>
        <v>2</v>
      </c>
      <c r="G10" s="29">
        <v>96</v>
      </c>
      <c r="H10" s="30">
        <v>6.2442129629629632E-2</v>
      </c>
      <c r="I10" s="31">
        <v>99</v>
      </c>
      <c r="J10" s="37">
        <v>5.3125000000000004E-3</v>
      </c>
    </row>
    <row r="11" spans="1:13" ht="14.95" customHeight="1" x14ac:dyDescent="0.25">
      <c r="A11" s="32" t="s">
        <v>119</v>
      </c>
      <c r="B11" s="33" t="s">
        <v>9</v>
      </c>
      <c r="C11" s="31">
        <v>5</v>
      </c>
      <c r="D11" s="29">
        <f t="shared" si="0"/>
        <v>191</v>
      </c>
      <c r="E11" s="30">
        <f t="shared" si="1"/>
        <v>7.5636574074074078E-2</v>
      </c>
      <c r="F11" s="29">
        <f t="shared" si="2"/>
        <v>2</v>
      </c>
      <c r="G11" s="29">
        <v>94</v>
      </c>
      <c r="H11" s="30">
        <v>7.0104166666666676E-2</v>
      </c>
      <c r="I11" s="31">
        <v>97</v>
      </c>
      <c r="J11" s="37">
        <v>5.5324074074074069E-3</v>
      </c>
    </row>
    <row r="12" spans="1:13" ht="14.95" customHeight="1" x14ac:dyDescent="0.25">
      <c r="A12" s="32" t="s">
        <v>71</v>
      </c>
      <c r="B12" s="33" t="s">
        <v>9</v>
      </c>
      <c r="C12" s="31">
        <v>6</v>
      </c>
      <c r="D12" s="29">
        <f t="shared" si="0"/>
        <v>190</v>
      </c>
      <c r="E12" s="30">
        <f t="shared" si="1"/>
        <v>6.9085648148148146E-2</v>
      </c>
      <c r="F12" s="29">
        <f t="shared" si="2"/>
        <v>2</v>
      </c>
      <c r="G12" s="29">
        <v>95</v>
      </c>
      <c r="H12" s="30">
        <v>6.3449074074074074E-2</v>
      </c>
      <c r="I12" s="31">
        <v>95</v>
      </c>
      <c r="J12" s="37">
        <v>5.6365740740740742E-3</v>
      </c>
    </row>
    <row r="13" spans="1:13" ht="14.95" customHeight="1" x14ac:dyDescent="0.25">
      <c r="A13" s="32" t="s">
        <v>84</v>
      </c>
      <c r="B13" s="33" t="s">
        <v>9</v>
      </c>
      <c r="C13" s="31">
        <v>7</v>
      </c>
      <c r="D13" s="29">
        <f t="shared" si="0"/>
        <v>97</v>
      </c>
      <c r="E13" s="30">
        <f t="shared" si="1"/>
        <v>5.9259259259259262E-2</v>
      </c>
      <c r="F13" s="29">
        <f t="shared" si="2"/>
        <v>1</v>
      </c>
      <c r="G13" s="29">
        <v>97</v>
      </c>
      <c r="H13" s="30">
        <v>5.9259259259259262E-2</v>
      </c>
      <c r="I13" s="31"/>
      <c r="J13" s="37"/>
    </row>
    <row r="14" spans="1:13" ht="14.95" customHeight="1" x14ac:dyDescent="0.25">
      <c r="A14" s="32" t="s">
        <v>58</v>
      </c>
      <c r="B14" s="33" t="s">
        <v>9</v>
      </c>
      <c r="C14" s="31">
        <v>8</v>
      </c>
      <c r="D14" s="29">
        <f t="shared" si="0"/>
        <v>94</v>
      </c>
      <c r="E14" s="30">
        <f t="shared" si="1"/>
        <v>6.3310185185185197E-3</v>
      </c>
      <c r="F14" s="29">
        <f t="shared" si="2"/>
        <v>1</v>
      </c>
      <c r="G14" s="29"/>
      <c r="H14" s="34"/>
      <c r="I14" s="31">
        <v>94</v>
      </c>
      <c r="J14" s="37">
        <v>6.3310185185185197E-3</v>
      </c>
    </row>
    <row r="15" spans="1:13" ht="14.95" customHeight="1" thickBot="1" x14ac:dyDescent="0.3">
      <c r="A15" s="140" t="s">
        <v>44</v>
      </c>
      <c r="B15" s="141" t="s">
        <v>9</v>
      </c>
      <c r="C15" s="142">
        <v>9</v>
      </c>
      <c r="D15" s="171">
        <f t="shared" si="0"/>
        <v>93</v>
      </c>
      <c r="E15" s="187">
        <f t="shared" si="1"/>
        <v>7.0254629629629625E-2</v>
      </c>
      <c r="F15" s="171">
        <f t="shared" si="2"/>
        <v>1</v>
      </c>
      <c r="G15" s="171">
        <v>93</v>
      </c>
      <c r="H15" s="187">
        <v>7.0254629629629625E-2</v>
      </c>
      <c r="I15" s="142"/>
      <c r="J15" s="172"/>
    </row>
    <row r="16" spans="1:13" ht="14.95" customHeight="1" thickTop="1" x14ac:dyDescent="0.25">
      <c r="A16" s="212" t="s">
        <v>62</v>
      </c>
      <c r="B16" s="213" t="s">
        <v>10</v>
      </c>
      <c r="C16" s="214">
        <v>1</v>
      </c>
      <c r="D16" s="246">
        <f t="shared" si="0"/>
        <v>200</v>
      </c>
      <c r="E16" s="215">
        <f t="shared" si="1"/>
        <v>4.9814814814814819E-2</v>
      </c>
      <c r="F16" s="246">
        <f t="shared" si="2"/>
        <v>2</v>
      </c>
      <c r="G16" s="246">
        <v>100</v>
      </c>
      <c r="H16" s="215">
        <v>4.476851851851852E-2</v>
      </c>
      <c r="I16" s="214">
        <v>100</v>
      </c>
      <c r="J16" s="219">
        <v>5.0462962962962961E-3</v>
      </c>
    </row>
    <row r="17" spans="1:10" ht="14.95" customHeight="1" x14ac:dyDescent="0.25">
      <c r="A17" s="32" t="s">
        <v>109</v>
      </c>
      <c r="B17" s="33" t="s">
        <v>10</v>
      </c>
      <c r="C17" s="31">
        <v>2</v>
      </c>
      <c r="D17" s="29">
        <f t="shared" si="0"/>
        <v>198</v>
      </c>
      <c r="E17" s="30">
        <f t="shared" si="1"/>
        <v>6.4039351851851847E-2</v>
      </c>
      <c r="F17" s="29">
        <f t="shared" si="2"/>
        <v>2</v>
      </c>
      <c r="G17" s="29">
        <v>99</v>
      </c>
      <c r="H17" s="30">
        <v>5.8564814814814813E-2</v>
      </c>
      <c r="I17" s="31">
        <v>99</v>
      </c>
      <c r="J17" s="37">
        <v>5.4745370370370373E-3</v>
      </c>
    </row>
    <row r="18" spans="1:10" ht="14.95" customHeight="1" x14ac:dyDescent="0.25">
      <c r="A18" s="32" t="s">
        <v>50</v>
      </c>
      <c r="B18" s="33" t="s">
        <v>10</v>
      </c>
      <c r="C18" s="31">
        <v>3</v>
      </c>
      <c r="D18" s="29">
        <f t="shared" si="0"/>
        <v>196</v>
      </c>
      <c r="E18" s="30">
        <f t="shared" si="1"/>
        <v>6.8935185185185183E-2</v>
      </c>
      <c r="F18" s="29">
        <f t="shared" si="2"/>
        <v>2</v>
      </c>
      <c r="G18" s="29">
        <v>98</v>
      </c>
      <c r="H18" s="30">
        <v>6.3449074074074074E-2</v>
      </c>
      <c r="I18" s="31">
        <v>98</v>
      </c>
      <c r="J18" s="37">
        <v>5.4861111111111117E-3</v>
      </c>
    </row>
    <row r="19" spans="1:10" ht="14.95" customHeight="1" x14ac:dyDescent="0.25">
      <c r="A19" s="32" t="s">
        <v>153</v>
      </c>
      <c r="B19" s="33" t="s">
        <v>10</v>
      </c>
      <c r="C19" s="31">
        <v>4</v>
      </c>
      <c r="D19" s="29">
        <f t="shared" si="0"/>
        <v>195</v>
      </c>
      <c r="E19" s="30">
        <f t="shared" si="1"/>
        <v>6.9050925925925932E-2</v>
      </c>
      <c r="F19" s="29">
        <f t="shared" si="2"/>
        <v>2</v>
      </c>
      <c r="G19" s="29">
        <v>98</v>
      </c>
      <c r="H19" s="30">
        <v>6.3449074074074074E-2</v>
      </c>
      <c r="I19" s="31">
        <v>97</v>
      </c>
      <c r="J19" s="37">
        <v>5.6018518518518518E-3</v>
      </c>
    </row>
    <row r="20" spans="1:10" ht="14.95" customHeight="1" thickBot="1" x14ac:dyDescent="0.3">
      <c r="A20" s="140" t="s">
        <v>124</v>
      </c>
      <c r="B20" s="141" t="s">
        <v>10</v>
      </c>
      <c r="C20" s="142">
        <v>5</v>
      </c>
      <c r="D20" s="171">
        <f t="shared" si="0"/>
        <v>96</v>
      </c>
      <c r="E20" s="187">
        <f t="shared" si="1"/>
        <v>5.7291666666666671E-3</v>
      </c>
      <c r="F20" s="171">
        <f t="shared" si="2"/>
        <v>1</v>
      </c>
      <c r="G20" s="171"/>
      <c r="H20" s="170"/>
      <c r="I20" s="142">
        <v>96</v>
      </c>
      <c r="J20" s="172">
        <v>5.7291666666666671E-3</v>
      </c>
    </row>
    <row r="21" spans="1:10" ht="14.95" customHeight="1" thickTop="1" thickBot="1" x14ac:dyDescent="0.3">
      <c r="A21" s="228" t="s">
        <v>46</v>
      </c>
      <c r="B21" s="229" t="s">
        <v>11</v>
      </c>
      <c r="C21" s="230">
        <v>1</v>
      </c>
      <c r="D21" s="268">
        <f t="shared" si="0"/>
        <v>200</v>
      </c>
      <c r="E21" s="231">
        <f t="shared" si="1"/>
        <v>6.5150462962962966E-2</v>
      </c>
      <c r="F21" s="268">
        <f t="shared" si="2"/>
        <v>2</v>
      </c>
      <c r="G21" s="268">
        <v>100</v>
      </c>
      <c r="H21" s="231">
        <v>5.935185185185185E-2</v>
      </c>
      <c r="I21" s="230">
        <v>100</v>
      </c>
      <c r="J21" s="235">
        <v>5.7986111111111112E-3</v>
      </c>
    </row>
    <row r="22" spans="1:10" ht="14.95" customHeight="1" x14ac:dyDescent="0.25">
      <c r="A22" s="220" t="s">
        <v>57</v>
      </c>
      <c r="B22" s="221" t="s">
        <v>20</v>
      </c>
      <c r="C22" s="222">
        <v>1</v>
      </c>
      <c r="D22" s="257">
        <f t="shared" si="0"/>
        <v>200</v>
      </c>
      <c r="E22" s="223">
        <f t="shared" si="1"/>
        <v>4.0902777777777781E-2</v>
      </c>
      <c r="F22" s="257">
        <f t="shared" si="2"/>
        <v>2</v>
      </c>
      <c r="G22" s="257">
        <v>100</v>
      </c>
      <c r="H22" s="223">
        <v>3.7291666666666667E-2</v>
      </c>
      <c r="I22" s="222">
        <v>100</v>
      </c>
      <c r="J22" s="227">
        <v>3.6111111111111114E-3</v>
      </c>
    </row>
    <row r="23" spans="1:10" ht="14.95" customHeight="1" x14ac:dyDescent="0.25">
      <c r="A23" s="32" t="s">
        <v>92</v>
      </c>
      <c r="B23" s="33" t="s">
        <v>20</v>
      </c>
      <c r="C23" s="31">
        <v>2</v>
      </c>
      <c r="D23" s="29">
        <f t="shared" si="0"/>
        <v>99</v>
      </c>
      <c r="E23" s="30">
        <f t="shared" si="1"/>
        <v>3.645833333333333E-3</v>
      </c>
      <c r="F23" s="29">
        <f t="shared" si="2"/>
        <v>1</v>
      </c>
      <c r="G23" s="29"/>
      <c r="H23" s="34"/>
      <c r="I23" s="31">
        <v>99</v>
      </c>
      <c r="J23" s="37">
        <v>3.645833333333333E-3</v>
      </c>
    </row>
    <row r="24" spans="1:10" ht="14.95" customHeight="1" x14ac:dyDescent="0.25">
      <c r="A24" s="32" t="s">
        <v>48</v>
      </c>
      <c r="B24" s="33" t="s">
        <v>20</v>
      </c>
      <c r="C24" s="31">
        <v>2</v>
      </c>
      <c r="D24" s="29">
        <f t="shared" si="0"/>
        <v>99</v>
      </c>
      <c r="E24" s="30">
        <f t="shared" si="1"/>
        <v>4.3761574074074078E-2</v>
      </c>
      <c r="F24" s="29">
        <f t="shared" si="2"/>
        <v>1</v>
      </c>
      <c r="G24" s="29">
        <v>99</v>
      </c>
      <c r="H24" s="30">
        <v>4.3761574074074078E-2</v>
      </c>
      <c r="I24" s="31"/>
      <c r="J24" s="37"/>
    </row>
    <row r="25" spans="1:10" ht="14.95" customHeight="1" thickBot="1" x14ac:dyDescent="0.3">
      <c r="A25" s="140" t="s">
        <v>66</v>
      </c>
      <c r="B25" s="141" t="s">
        <v>20</v>
      </c>
      <c r="C25" s="142">
        <v>4</v>
      </c>
      <c r="D25" s="171">
        <f t="shared" si="0"/>
        <v>98</v>
      </c>
      <c r="E25" s="187">
        <f t="shared" si="1"/>
        <v>3.8773148148148143E-3</v>
      </c>
      <c r="F25" s="171">
        <f t="shared" si="2"/>
        <v>1</v>
      </c>
      <c r="G25" s="171"/>
      <c r="H25" s="170"/>
      <c r="I25" s="142">
        <v>98</v>
      </c>
      <c r="J25" s="172">
        <v>3.8773148148148143E-3</v>
      </c>
    </row>
    <row r="26" spans="1:10" ht="14.95" customHeight="1" thickTop="1" x14ac:dyDescent="0.25">
      <c r="A26" s="212" t="s">
        <v>61</v>
      </c>
      <c r="B26" s="213" t="s">
        <v>5</v>
      </c>
      <c r="C26" s="214">
        <v>1</v>
      </c>
      <c r="D26" s="246">
        <f t="shared" si="0"/>
        <v>200</v>
      </c>
      <c r="E26" s="215">
        <f t="shared" si="1"/>
        <v>4.1099537037037032E-2</v>
      </c>
      <c r="F26" s="246">
        <f t="shared" si="2"/>
        <v>2</v>
      </c>
      <c r="G26" s="246">
        <v>100</v>
      </c>
      <c r="H26" s="215">
        <v>3.7245370370370366E-2</v>
      </c>
      <c r="I26" s="214">
        <v>100</v>
      </c>
      <c r="J26" s="219">
        <v>3.8541666666666668E-3</v>
      </c>
    </row>
    <row r="27" spans="1:10" ht="14.95" customHeight="1" x14ac:dyDescent="0.25">
      <c r="A27" s="32" t="s">
        <v>106</v>
      </c>
      <c r="B27" s="33" t="s">
        <v>5</v>
      </c>
      <c r="C27" s="31">
        <v>2</v>
      </c>
      <c r="D27" s="29">
        <f t="shared" si="0"/>
        <v>198</v>
      </c>
      <c r="E27" s="30">
        <f t="shared" si="1"/>
        <v>4.5150462962962962E-2</v>
      </c>
      <c r="F27" s="29">
        <f t="shared" si="2"/>
        <v>2</v>
      </c>
      <c r="G27" s="29">
        <v>99</v>
      </c>
      <c r="H27" s="30">
        <v>4.1041666666666664E-2</v>
      </c>
      <c r="I27" s="31">
        <v>99</v>
      </c>
      <c r="J27" s="37">
        <v>4.108796296296297E-3</v>
      </c>
    </row>
    <row r="28" spans="1:10" ht="14.95" customHeight="1" x14ac:dyDescent="0.25">
      <c r="A28" s="32" t="s">
        <v>78</v>
      </c>
      <c r="B28" s="33" t="s">
        <v>5</v>
      </c>
      <c r="C28" s="31">
        <v>3</v>
      </c>
      <c r="D28" s="29">
        <f t="shared" si="0"/>
        <v>194</v>
      </c>
      <c r="E28" s="30">
        <f t="shared" si="1"/>
        <v>4.8472222222222222E-2</v>
      </c>
      <c r="F28" s="29">
        <f t="shared" si="2"/>
        <v>2</v>
      </c>
      <c r="G28" s="29">
        <v>97</v>
      </c>
      <c r="H28" s="30">
        <v>4.3854166666666666E-2</v>
      </c>
      <c r="I28" s="31">
        <v>97</v>
      </c>
      <c r="J28" s="37">
        <v>4.6180555555555558E-3</v>
      </c>
    </row>
    <row r="29" spans="1:10" ht="14.95" customHeight="1" x14ac:dyDescent="0.25">
      <c r="A29" s="32" t="s">
        <v>105</v>
      </c>
      <c r="B29" s="33" t="s">
        <v>5</v>
      </c>
      <c r="C29" s="31">
        <v>4</v>
      </c>
      <c r="D29" s="29">
        <f t="shared" si="0"/>
        <v>192</v>
      </c>
      <c r="E29" s="30">
        <f t="shared" si="1"/>
        <v>6.267361111111111E-2</v>
      </c>
      <c r="F29" s="29">
        <f t="shared" si="2"/>
        <v>2</v>
      </c>
      <c r="G29" s="29">
        <v>96</v>
      </c>
      <c r="H29" s="34">
        <v>5.4629629629629632E-2</v>
      </c>
      <c r="I29" s="31">
        <v>96</v>
      </c>
      <c r="J29" s="37">
        <v>8.0439814814814818E-3</v>
      </c>
    </row>
    <row r="30" spans="1:10" x14ac:dyDescent="0.25">
      <c r="A30" s="32" t="s">
        <v>41</v>
      </c>
      <c r="B30" s="33" t="s">
        <v>5</v>
      </c>
      <c r="C30" s="31">
        <v>5</v>
      </c>
      <c r="D30" s="29">
        <f t="shared" si="0"/>
        <v>98</v>
      </c>
      <c r="E30" s="30">
        <f t="shared" si="1"/>
        <v>4.5370370370370365E-3</v>
      </c>
      <c r="F30" s="29">
        <f t="shared" si="2"/>
        <v>1</v>
      </c>
      <c r="G30" s="29"/>
      <c r="H30" s="34"/>
      <c r="I30" s="31">
        <v>98</v>
      </c>
      <c r="J30" s="37">
        <v>4.5370370370370365E-3</v>
      </c>
    </row>
    <row r="31" spans="1:10" ht="14.95" thickBot="1" x14ac:dyDescent="0.3">
      <c r="A31" s="140" t="s">
        <v>36</v>
      </c>
      <c r="B31" s="141" t="s">
        <v>5</v>
      </c>
      <c r="C31" s="142">
        <v>5</v>
      </c>
      <c r="D31" s="171">
        <f t="shared" si="0"/>
        <v>98</v>
      </c>
      <c r="E31" s="187">
        <f t="shared" si="1"/>
        <v>4.2037037037037039E-2</v>
      </c>
      <c r="F31" s="171">
        <f t="shared" si="2"/>
        <v>1</v>
      </c>
      <c r="G31" s="171">
        <v>98</v>
      </c>
      <c r="H31" s="187">
        <v>4.2037037037037039E-2</v>
      </c>
      <c r="I31" s="142"/>
      <c r="J31" s="172"/>
    </row>
    <row r="32" spans="1:10" ht="15.65" thickTop="1" thickBot="1" x14ac:dyDescent="0.3">
      <c r="A32" s="250" t="s">
        <v>39</v>
      </c>
      <c r="B32" s="251" t="s">
        <v>0</v>
      </c>
      <c r="C32" s="252">
        <v>1</v>
      </c>
      <c r="D32" s="253">
        <f t="shared" si="0"/>
        <v>200</v>
      </c>
      <c r="E32" s="272">
        <f t="shared" si="1"/>
        <v>8.2534722222222218E-2</v>
      </c>
      <c r="F32" s="253">
        <f t="shared" si="2"/>
        <v>2</v>
      </c>
      <c r="G32" s="253">
        <v>100</v>
      </c>
      <c r="H32" s="272">
        <v>7.7118055555555551E-2</v>
      </c>
      <c r="I32" s="252">
        <v>100</v>
      </c>
      <c r="J32" s="273">
        <v>5.4166666666666669E-3</v>
      </c>
    </row>
    <row r="33" spans="1:10" ht="14.95" thickTop="1" x14ac:dyDescent="0.25">
      <c r="A33" s="212" t="s">
        <v>87</v>
      </c>
      <c r="B33" s="213" t="s">
        <v>6</v>
      </c>
      <c r="C33" s="214">
        <v>1</v>
      </c>
      <c r="D33" s="246">
        <f t="shared" si="0"/>
        <v>200</v>
      </c>
      <c r="E33" s="215">
        <f t="shared" si="1"/>
        <v>5.1365740740740747E-2</v>
      </c>
      <c r="F33" s="246">
        <f t="shared" si="2"/>
        <v>2</v>
      </c>
      <c r="G33" s="246">
        <v>100</v>
      </c>
      <c r="H33" s="215">
        <v>4.6770833333333338E-2</v>
      </c>
      <c r="I33" s="214">
        <v>100</v>
      </c>
      <c r="J33" s="219">
        <v>4.5949074074074078E-3</v>
      </c>
    </row>
    <row r="34" spans="1:10" x14ac:dyDescent="0.25">
      <c r="A34" s="32" t="s">
        <v>47</v>
      </c>
      <c r="B34" s="33" t="s">
        <v>6</v>
      </c>
      <c r="C34" s="31">
        <v>2</v>
      </c>
      <c r="D34" s="29">
        <f t="shared" si="0"/>
        <v>198</v>
      </c>
      <c r="E34" s="30">
        <f t="shared" si="1"/>
        <v>5.1608796296296292E-2</v>
      </c>
      <c r="F34" s="29">
        <f t="shared" si="2"/>
        <v>2</v>
      </c>
      <c r="G34" s="29">
        <v>99</v>
      </c>
      <c r="H34" s="30">
        <v>4.6932870370370368E-2</v>
      </c>
      <c r="I34" s="31">
        <v>99</v>
      </c>
      <c r="J34" s="37">
        <v>4.6759259259259263E-3</v>
      </c>
    </row>
    <row r="35" spans="1:10" x14ac:dyDescent="0.25">
      <c r="A35" s="32" t="s">
        <v>45</v>
      </c>
      <c r="B35" s="33" t="s">
        <v>6</v>
      </c>
      <c r="C35" s="31">
        <v>3</v>
      </c>
      <c r="D35" s="29">
        <f t="shared" si="0"/>
        <v>194</v>
      </c>
      <c r="E35" s="30">
        <f t="shared" si="1"/>
        <v>5.6678240740740751E-2</v>
      </c>
      <c r="F35" s="29">
        <f t="shared" si="2"/>
        <v>2</v>
      </c>
      <c r="G35" s="29">
        <v>98</v>
      </c>
      <c r="H35" s="30">
        <v>5.1168981481481489E-2</v>
      </c>
      <c r="I35" s="31">
        <v>96</v>
      </c>
      <c r="J35" s="37">
        <v>5.5092592592592589E-3</v>
      </c>
    </row>
    <row r="36" spans="1:10" x14ac:dyDescent="0.25">
      <c r="A36" s="32" t="s">
        <v>90</v>
      </c>
      <c r="B36" s="33" t="s">
        <v>6</v>
      </c>
      <c r="C36" s="31">
        <v>4</v>
      </c>
      <c r="D36" s="29">
        <f t="shared" si="0"/>
        <v>194</v>
      </c>
      <c r="E36" s="30">
        <f t="shared" si="1"/>
        <v>5.9895833333333336E-2</v>
      </c>
      <c r="F36" s="29">
        <f t="shared" si="2"/>
        <v>2</v>
      </c>
      <c r="G36" s="29">
        <v>97</v>
      </c>
      <c r="H36" s="30">
        <v>5.46875E-2</v>
      </c>
      <c r="I36" s="31">
        <v>97</v>
      </c>
      <c r="J36" s="37">
        <v>5.208333333333333E-3</v>
      </c>
    </row>
    <row r="37" spans="1:10" x14ac:dyDescent="0.25">
      <c r="A37" s="32" t="s">
        <v>81</v>
      </c>
      <c r="B37" s="33" t="s">
        <v>6</v>
      </c>
      <c r="C37" s="31">
        <v>5</v>
      </c>
      <c r="D37" s="29">
        <f t="shared" si="0"/>
        <v>194</v>
      </c>
      <c r="E37" s="30">
        <f t="shared" si="1"/>
        <v>6.2418981481481478E-2</v>
      </c>
      <c r="F37" s="29">
        <f t="shared" si="2"/>
        <v>2</v>
      </c>
      <c r="G37" s="29">
        <v>96</v>
      </c>
      <c r="H37" s="34">
        <v>5.7280092592592591E-2</v>
      </c>
      <c r="I37" s="31">
        <v>98</v>
      </c>
      <c r="J37" s="37">
        <v>5.138888888888889E-3</v>
      </c>
    </row>
    <row r="38" spans="1:10" ht="14.95" thickBot="1" x14ac:dyDescent="0.3">
      <c r="A38" s="140" t="s">
        <v>122</v>
      </c>
      <c r="B38" s="141" t="s">
        <v>6</v>
      </c>
      <c r="C38" s="142">
        <v>6</v>
      </c>
      <c r="D38" s="171">
        <f t="shared" si="0"/>
        <v>190</v>
      </c>
      <c r="E38" s="187">
        <f t="shared" si="1"/>
        <v>9.4560185185185178E-2</v>
      </c>
      <c r="F38" s="171">
        <f t="shared" si="2"/>
        <v>2</v>
      </c>
      <c r="G38" s="171">
        <v>95</v>
      </c>
      <c r="H38" s="187">
        <v>8.3807870370370366E-2</v>
      </c>
      <c r="I38" s="142">
        <v>95</v>
      </c>
      <c r="J38" s="172">
        <v>1.0752314814814814E-2</v>
      </c>
    </row>
    <row r="39" spans="1:10" ht="14.95" thickTop="1" x14ac:dyDescent="0.25">
      <c r="A39" s="152" t="s">
        <v>52</v>
      </c>
      <c r="B39" s="153" t="s">
        <v>7</v>
      </c>
      <c r="C39" s="154">
        <v>1</v>
      </c>
      <c r="D39" s="192">
        <f t="shared" si="0"/>
        <v>100</v>
      </c>
      <c r="E39" s="190">
        <f t="shared" si="1"/>
        <v>5.5902777777777782E-3</v>
      </c>
      <c r="F39" s="192">
        <f t="shared" si="2"/>
        <v>1</v>
      </c>
      <c r="G39" s="192"/>
      <c r="H39" s="167"/>
      <c r="I39" s="154">
        <v>100</v>
      </c>
      <c r="J39" s="195">
        <v>5.5902777777777782E-3</v>
      </c>
    </row>
    <row r="40" spans="1:10" ht="14.95" thickBot="1" x14ac:dyDescent="0.3">
      <c r="A40" s="20" t="s">
        <v>98</v>
      </c>
      <c r="B40" s="21" t="s">
        <v>7</v>
      </c>
      <c r="C40" s="24">
        <v>2</v>
      </c>
      <c r="D40" s="22">
        <f t="shared" si="0"/>
        <v>99</v>
      </c>
      <c r="E40" s="23">
        <f t="shared" si="1"/>
        <v>5.7986111111111112E-3</v>
      </c>
      <c r="F40" s="22">
        <f t="shared" si="2"/>
        <v>1</v>
      </c>
      <c r="G40" s="22"/>
      <c r="H40" s="136"/>
      <c r="I40" s="24">
        <v>99</v>
      </c>
      <c r="J40" s="137">
        <v>5.7986111111111112E-3</v>
      </c>
    </row>
    <row r="41" spans="1:10" x14ac:dyDescent="0.25">
      <c r="C41" s="2"/>
      <c r="D41" s="2"/>
      <c r="G41" s="2"/>
      <c r="H41" s="2"/>
    </row>
    <row r="42" spans="1:10" x14ac:dyDescent="0.25">
      <c r="A42" s="48" t="s">
        <v>23</v>
      </c>
      <c r="C42" s="2"/>
      <c r="D42" s="2"/>
      <c r="G42" s="2"/>
      <c r="H42" s="2"/>
    </row>
    <row r="43" spans="1:10" x14ac:dyDescent="0.25">
      <c r="A43" t="s">
        <v>99</v>
      </c>
      <c r="C43" s="2"/>
      <c r="D43" s="2"/>
      <c r="G43" s="2"/>
      <c r="H43" s="2"/>
    </row>
    <row r="44" spans="1:10" x14ac:dyDescent="0.25">
      <c r="C44" s="2"/>
      <c r="D44" s="2"/>
      <c r="G44" s="2"/>
      <c r="H44" s="2"/>
    </row>
  </sheetData>
  <autoFilter ref="A2:J29" xr:uid="{00000000-0009-0000-0000-000006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J40">
    <sortCondition ref="B3:B40"/>
    <sortCondition descending="1" ref="D3:D40"/>
    <sortCondition ref="E3:E40"/>
  </sortState>
  <mergeCells count="3">
    <mergeCell ref="A1:F1"/>
    <mergeCell ref="G1:H1"/>
    <mergeCell ref="I1:J1"/>
  </mergeCells>
  <pageMargins left="0.7" right="0.7" top="0.75" bottom="0.75" header="0.3" footer="0.3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tabSelected="1" zoomScaleNormal="100" workbookViewId="0">
      <selection activeCell="J13" sqref="J13"/>
    </sheetView>
  </sheetViews>
  <sheetFormatPr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4.95" thickBot="1" x14ac:dyDescent="0.3">
      <c r="A1" s="409" t="s">
        <v>130</v>
      </c>
      <c r="B1" s="410"/>
      <c r="C1" s="410"/>
      <c r="D1" s="410"/>
      <c r="E1" s="410"/>
      <c r="F1" s="411"/>
    </row>
    <row r="2" spans="1:9" ht="14.95" customHeight="1" thickBot="1" x14ac:dyDescent="0.3">
      <c r="A2" s="10" t="s">
        <v>3</v>
      </c>
      <c r="B2" s="11" t="s">
        <v>18</v>
      </c>
      <c r="C2" s="11" t="s">
        <v>15</v>
      </c>
      <c r="D2" s="11" t="s">
        <v>17</v>
      </c>
      <c r="E2" s="12" t="s">
        <v>16</v>
      </c>
      <c r="F2" s="4" t="s">
        <v>19</v>
      </c>
    </row>
    <row r="3" spans="1:9" ht="14.95" customHeight="1" x14ac:dyDescent="0.25">
      <c r="A3" s="14" t="s">
        <v>21</v>
      </c>
      <c r="B3" s="15" t="s">
        <v>123</v>
      </c>
      <c r="C3" s="327" t="s">
        <v>79</v>
      </c>
      <c r="D3" s="15" t="s">
        <v>123</v>
      </c>
      <c r="E3" s="25" t="s">
        <v>123</v>
      </c>
      <c r="F3" s="6">
        <v>2</v>
      </c>
      <c r="H3" s="44"/>
      <c r="I3" t="s">
        <v>131</v>
      </c>
    </row>
    <row r="4" spans="1:9" ht="14.95" customHeight="1" x14ac:dyDescent="0.25">
      <c r="A4" s="16" t="s">
        <v>8</v>
      </c>
      <c r="B4" s="312" t="s">
        <v>85</v>
      </c>
      <c r="C4" s="125" t="s">
        <v>85</v>
      </c>
      <c r="D4" s="135" t="s">
        <v>97</v>
      </c>
      <c r="E4" s="135" t="s">
        <v>85</v>
      </c>
      <c r="F4" s="19">
        <v>2</v>
      </c>
      <c r="H4" s="58"/>
    </row>
    <row r="5" spans="1:9" ht="14.95" customHeight="1" x14ac:dyDescent="0.25">
      <c r="A5" s="16" t="s">
        <v>9</v>
      </c>
      <c r="B5" s="13" t="s">
        <v>73</v>
      </c>
      <c r="C5" s="13" t="s">
        <v>73</v>
      </c>
      <c r="D5" s="13" t="s">
        <v>73</v>
      </c>
      <c r="E5" s="13" t="s">
        <v>94</v>
      </c>
      <c r="F5" s="7">
        <v>2</v>
      </c>
      <c r="H5" s="330"/>
    </row>
    <row r="6" spans="1:9" ht="14.95" customHeight="1" x14ac:dyDescent="0.25">
      <c r="A6" s="16" t="s">
        <v>10</v>
      </c>
      <c r="B6" s="13" t="s">
        <v>62</v>
      </c>
      <c r="C6" s="13" t="s">
        <v>62</v>
      </c>
      <c r="D6" s="13" t="s">
        <v>62</v>
      </c>
      <c r="E6" s="13" t="s">
        <v>62</v>
      </c>
      <c r="F6" s="7">
        <v>1</v>
      </c>
    </row>
    <row r="7" spans="1:9" ht="14.95" customHeight="1" x14ac:dyDescent="0.25">
      <c r="A7" s="16" t="s">
        <v>11</v>
      </c>
      <c r="B7" s="13" t="s">
        <v>46</v>
      </c>
      <c r="C7" s="13" t="s">
        <v>46</v>
      </c>
      <c r="D7" s="13" t="s">
        <v>46</v>
      </c>
      <c r="E7" s="32" t="s">
        <v>46</v>
      </c>
      <c r="F7" s="7">
        <v>1</v>
      </c>
    </row>
    <row r="8" spans="1:9" ht="14.95" customHeight="1" x14ac:dyDescent="0.25">
      <c r="A8" s="16" t="s">
        <v>20</v>
      </c>
      <c r="B8" s="13" t="s">
        <v>57</v>
      </c>
      <c r="C8" s="13" t="s">
        <v>57</v>
      </c>
      <c r="D8" s="13" t="s">
        <v>57</v>
      </c>
      <c r="E8" s="13" t="s">
        <v>57</v>
      </c>
      <c r="F8" s="7">
        <v>1</v>
      </c>
      <c r="H8" s="330"/>
    </row>
    <row r="9" spans="1:9" ht="14.95" customHeight="1" x14ac:dyDescent="0.25">
      <c r="A9" s="16" t="s">
        <v>5</v>
      </c>
      <c r="B9" s="13" t="s">
        <v>61</v>
      </c>
      <c r="C9" s="328" t="s">
        <v>53</v>
      </c>
      <c r="D9" s="13" t="s">
        <v>61</v>
      </c>
      <c r="E9" s="13" t="s">
        <v>61</v>
      </c>
      <c r="F9" s="7">
        <v>2</v>
      </c>
    </row>
    <row r="10" spans="1:9" ht="14.95" customHeight="1" x14ac:dyDescent="0.25">
      <c r="A10" s="16" t="s">
        <v>0</v>
      </c>
      <c r="B10" s="13" t="s">
        <v>39</v>
      </c>
      <c r="C10" s="328" t="s">
        <v>88</v>
      </c>
      <c r="D10" s="32" t="s">
        <v>39</v>
      </c>
      <c r="E10" s="328" t="s">
        <v>88</v>
      </c>
      <c r="F10" s="7">
        <v>2</v>
      </c>
    </row>
    <row r="11" spans="1:9" ht="14.95" customHeight="1" x14ac:dyDescent="0.25">
      <c r="A11" s="16" t="s">
        <v>6</v>
      </c>
      <c r="B11" s="13" t="s">
        <v>47</v>
      </c>
      <c r="C11" s="328" t="s">
        <v>103</v>
      </c>
      <c r="D11" s="13" t="s">
        <v>47</v>
      </c>
      <c r="E11" s="13" t="s">
        <v>47</v>
      </c>
      <c r="F11" s="7">
        <v>2</v>
      </c>
    </row>
    <row r="12" spans="1:9" ht="14.95" customHeight="1" x14ac:dyDescent="0.25">
      <c r="A12" s="17" t="s">
        <v>7</v>
      </c>
      <c r="B12" s="331" t="s">
        <v>52</v>
      </c>
      <c r="C12" s="329" t="s">
        <v>52</v>
      </c>
      <c r="D12" s="86" t="s">
        <v>52</v>
      </c>
      <c r="E12" s="86" t="s">
        <v>52</v>
      </c>
      <c r="F12" s="9">
        <v>1</v>
      </c>
      <c r="H12" s="330"/>
    </row>
    <row r="13" spans="1:9" ht="14.95" customHeight="1" thickBot="1" x14ac:dyDescent="0.3">
      <c r="A13" s="18" t="s">
        <v>22</v>
      </c>
      <c r="B13" s="20" t="s">
        <v>63</v>
      </c>
      <c r="C13" s="20" t="s">
        <v>63</v>
      </c>
      <c r="D13" s="20"/>
      <c r="E13" s="20"/>
      <c r="F13" s="8"/>
    </row>
    <row r="14" spans="1:9" ht="14.95" customHeight="1" thickBot="1" x14ac:dyDescent="0.3">
      <c r="B14" s="2"/>
      <c r="C14" s="2"/>
      <c r="D14" s="2"/>
      <c r="E14" s="2"/>
      <c r="F14" s="2">
        <f>SUM(F3:F13)</f>
        <v>16</v>
      </c>
      <c r="G14" s="2"/>
    </row>
    <row r="15" spans="1:9" ht="14.95" customHeight="1" x14ac:dyDescent="0.25">
      <c r="B15" s="412" t="s">
        <v>169</v>
      </c>
      <c r="C15" s="413"/>
      <c r="D15" s="413"/>
      <c r="E15" s="414"/>
      <c r="F15" s="123" t="s">
        <v>61</v>
      </c>
    </row>
    <row r="16" spans="1:9" ht="14.95" customHeight="1" x14ac:dyDescent="0.25">
      <c r="B16" s="415" t="s">
        <v>170</v>
      </c>
      <c r="C16" s="416"/>
      <c r="D16" s="416"/>
      <c r="E16" s="417"/>
      <c r="F16" s="124" t="s">
        <v>73</v>
      </c>
    </row>
    <row r="17" spans="2:6" ht="14.95" customHeight="1" thickBot="1" x14ac:dyDescent="0.3">
      <c r="B17" s="394" t="s">
        <v>146</v>
      </c>
      <c r="C17" s="395"/>
      <c r="D17" s="395"/>
      <c r="E17" s="395"/>
      <c r="F17" s="396"/>
    </row>
    <row r="27" spans="2:6" ht="14.95" customHeight="1" x14ac:dyDescent="0.25"/>
  </sheetData>
  <autoFilter ref="A2:F2" xr:uid="{00000000-0009-0000-0000-000007000000}"/>
  <mergeCells count="4">
    <mergeCell ref="B15:E15"/>
    <mergeCell ref="B16:E16"/>
    <mergeCell ref="B17:F17"/>
    <mergeCell ref="A1:F1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workbookViewId="0"/>
  </sheetViews>
  <sheetFormatPr defaultRowHeight="14.3" x14ac:dyDescent="0.25"/>
  <cols>
    <col min="1" max="2" width="16.75" style="357" customWidth="1"/>
    <col min="3" max="3" width="13.375" style="357" customWidth="1"/>
    <col min="4" max="4" width="13" style="2" customWidth="1"/>
    <col min="5" max="5" width="10.75" customWidth="1"/>
    <col min="6" max="6" width="10" customWidth="1"/>
    <col min="7" max="9" width="10.375" style="2" customWidth="1"/>
  </cols>
  <sheetData>
    <row r="1" spans="1:9" s="332" customFormat="1" ht="29.25" customHeight="1" thickBot="1" x14ac:dyDescent="0.3">
      <c r="A1" s="358" t="s">
        <v>1</v>
      </c>
      <c r="B1" s="353" t="s">
        <v>3</v>
      </c>
      <c r="C1" s="353" t="s">
        <v>172</v>
      </c>
      <c r="D1" s="346" t="s">
        <v>176</v>
      </c>
      <c r="E1" s="345" t="s">
        <v>173</v>
      </c>
      <c r="F1" s="345" t="s">
        <v>174</v>
      </c>
      <c r="G1" s="346" t="s">
        <v>175</v>
      </c>
      <c r="H1" s="347" t="s">
        <v>179</v>
      </c>
      <c r="I1" s="348" t="s">
        <v>180</v>
      </c>
    </row>
    <row r="2" spans="1:9" x14ac:dyDescent="0.25">
      <c r="A2" s="359" t="s">
        <v>62</v>
      </c>
      <c r="B2" s="354" t="s">
        <v>10</v>
      </c>
      <c r="C2" s="363">
        <v>22654</v>
      </c>
      <c r="D2" s="349">
        <v>63</v>
      </c>
      <c r="E2" s="334">
        <v>4.476851851851852E-2</v>
      </c>
      <c r="F2" s="334">
        <v>5.0462962962962961E-3</v>
      </c>
      <c r="G2" s="334">
        <f t="shared" ref="G2:G27" si="0">E2+F2</f>
        <v>4.9814814814814819E-2</v>
      </c>
      <c r="H2" s="350">
        <v>3.7337962962962962E-2</v>
      </c>
      <c r="I2" s="351">
        <v>66.81</v>
      </c>
    </row>
    <row r="3" spans="1:9" x14ac:dyDescent="0.25">
      <c r="A3" s="360" t="s">
        <v>46</v>
      </c>
      <c r="B3" s="355" t="s">
        <v>11</v>
      </c>
      <c r="C3" s="364">
        <v>17774</v>
      </c>
      <c r="D3" s="337">
        <v>77</v>
      </c>
      <c r="E3" s="333">
        <v>5.935185185185185E-2</v>
      </c>
      <c r="F3" s="336">
        <v>5.7986111111111112E-3</v>
      </c>
      <c r="G3" s="335">
        <f t="shared" si="0"/>
        <v>6.5150462962962966E-2</v>
      </c>
      <c r="H3" s="343">
        <v>3.9560185185185184E-2</v>
      </c>
      <c r="I3" s="341">
        <v>63.05</v>
      </c>
    </row>
    <row r="4" spans="1:9" x14ac:dyDescent="0.25">
      <c r="A4" s="360" t="s">
        <v>61</v>
      </c>
      <c r="B4" s="355" t="s">
        <v>5</v>
      </c>
      <c r="C4" s="364">
        <v>27996</v>
      </c>
      <c r="D4" s="337">
        <v>49</v>
      </c>
      <c r="E4" s="335">
        <v>3.7245370370370366E-2</v>
      </c>
      <c r="F4" s="335">
        <v>3.8541666666666668E-3</v>
      </c>
      <c r="G4" s="335">
        <f t="shared" si="0"/>
        <v>4.1099537037037032E-2</v>
      </c>
      <c r="H4" s="343">
        <v>3.6805555555555557E-2</v>
      </c>
      <c r="I4" s="341">
        <v>62.28</v>
      </c>
    </row>
    <row r="5" spans="1:9" x14ac:dyDescent="0.25">
      <c r="A5" s="360" t="s">
        <v>73</v>
      </c>
      <c r="B5" s="355" t="s">
        <v>9</v>
      </c>
      <c r="C5" s="364">
        <v>26552</v>
      </c>
      <c r="D5" s="337">
        <v>53</v>
      </c>
      <c r="E5" s="333">
        <v>4.6423611111111117E-2</v>
      </c>
      <c r="F5" s="336">
        <v>4.363425925925926E-3</v>
      </c>
      <c r="G5" s="335">
        <f t="shared" si="0"/>
        <v>5.078703703703704E-2</v>
      </c>
      <c r="H5" s="343">
        <v>4.3171296296296298E-2</v>
      </c>
      <c r="I5" s="341">
        <v>57.78</v>
      </c>
    </row>
    <row r="6" spans="1:9" x14ac:dyDescent="0.25">
      <c r="A6" s="360" t="s">
        <v>47</v>
      </c>
      <c r="B6" s="355" t="s">
        <v>6</v>
      </c>
      <c r="C6" s="364">
        <v>22565</v>
      </c>
      <c r="D6" s="337">
        <v>64</v>
      </c>
      <c r="E6" s="335">
        <v>4.6932870370370368E-2</v>
      </c>
      <c r="F6" s="335">
        <v>4.6759259259259263E-3</v>
      </c>
      <c r="G6" s="335">
        <f t="shared" si="0"/>
        <v>5.1608796296296292E-2</v>
      </c>
      <c r="H6" s="343">
        <v>4.0347222222222222E-2</v>
      </c>
      <c r="I6" s="341">
        <v>56.81</v>
      </c>
    </row>
    <row r="7" spans="1:9" x14ac:dyDescent="0.25">
      <c r="A7" s="360" t="s">
        <v>87</v>
      </c>
      <c r="B7" s="355" t="s">
        <v>6</v>
      </c>
      <c r="C7" s="364">
        <v>22807</v>
      </c>
      <c r="D7" s="337">
        <v>63</v>
      </c>
      <c r="E7" s="335">
        <v>4.6770833333333338E-2</v>
      </c>
      <c r="F7" s="335">
        <v>4.5949074074074078E-3</v>
      </c>
      <c r="G7" s="335">
        <f t="shared" si="0"/>
        <v>5.1365740740740747E-2</v>
      </c>
      <c r="H7" s="343">
        <v>4.0543981481481479E-2</v>
      </c>
      <c r="I7" s="341">
        <v>56.53</v>
      </c>
    </row>
    <row r="8" spans="1:9" x14ac:dyDescent="0.25">
      <c r="A8" s="360" t="s">
        <v>57</v>
      </c>
      <c r="B8" s="355" t="s">
        <v>20</v>
      </c>
      <c r="C8" s="364">
        <v>34642</v>
      </c>
      <c r="D8" s="337">
        <v>31</v>
      </c>
      <c r="E8" s="335">
        <v>3.7291666666666667E-2</v>
      </c>
      <c r="F8" s="335">
        <v>3.6111111111111114E-3</v>
      </c>
      <c r="G8" s="335">
        <f t="shared" si="0"/>
        <v>4.0902777777777781E-2</v>
      </c>
      <c r="H8" s="343">
        <v>4.08912037037037E-2</v>
      </c>
      <c r="I8" s="341">
        <v>56.05</v>
      </c>
    </row>
    <row r="9" spans="1:9" x14ac:dyDescent="0.25">
      <c r="A9" s="360" t="s">
        <v>106</v>
      </c>
      <c r="B9" s="355" t="s">
        <v>5</v>
      </c>
      <c r="C9" s="364">
        <v>28807</v>
      </c>
      <c r="D9" s="337">
        <v>47</v>
      </c>
      <c r="E9" s="335">
        <v>4.1041666666666664E-2</v>
      </c>
      <c r="F9" s="335">
        <v>4.108796296296297E-3</v>
      </c>
      <c r="G9" s="335">
        <f t="shared" si="0"/>
        <v>4.5150462962962962E-2</v>
      </c>
      <c r="H9" s="343">
        <v>4.1111111111111112E-2</v>
      </c>
      <c r="I9" s="341">
        <v>55.75</v>
      </c>
    </row>
    <row r="10" spans="1:9" x14ac:dyDescent="0.25">
      <c r="A10" s="360" t="s">
        <v>78</v>
      </c>
      <c r="B10" s="355" t="s">
        <v>5</v>
      </c>
      <c r="C10" s="364">
        <v>28018</v>
      </c>
      <c r="D10" s="337">
        <v>46</v>
      </c>
      <c r="E10" s="333">
        <v>4.3854166666666666E-2</v>
      </c>
      <c r="F10" s="336">
        <v>4.6180555555555558E-3</v>
      </c>
      <c r="G10" s="335">
        <f t="shared" si="0"/>
        <v>4.8472222222222222E-2</v>
      </c>
      <c r="H10" s="343">
        <v>4.4502314814814814E-2</v>
      </c>
      <c r="I10" s="341">
        <v>51.5</v>
      </c>
    </row>
    <row r="11" spans="1:9" x14ac:dyDescent="0.25">
      <c r="A11" s="360" t="s">
        <v>109</v>
      </c>
      <c r="B11" s="355" t="s">
        <v>10</v>
      </c>
      <c r="C11" s="364">
        <v>23285</v>
      </c>
      <c r="D11" s="337">
        <v>62</v>
      </c>
      <c r="E11" s="333">
        <v>5.8564814814814813E-2</v>
      </c>
      <c r="F11" s="336">
        <v>5.4745370370370373E-3</v>
      </c>
      <c r="G11" s="335">
        <f t="shared" si="0"/>
        <v>6.4039351851851847E-2</v>
      </c>
      <c r="H11" s="343">
        <v>4.8645833333333333E-2</v>
      </c>
      <c r="I11" s="341">
        <v>51.28</v>
      </c>
    </row>
    <row r="12" spans="1:9" x14ac:dyDescent="0.25">
      <c r="A12" s="360" t="s">
        <v>45</v>
      </c>
      <c r="B12" s="355" t="s">
        <v>6</v>
      </c>
      <c r="C12" s="364">
        <v>23240</v>
      </c>
      <c r="D12" s="337">
        <v>62</v>
      </c>
      <c r="E12" s="335">
        <v>5.1168981481481489E-2</v>
      </c>
      <c r="F12" s="335">
        <v>5.5092592592592589E-3</v>
      </c>
      <c r="G12" s="335">
        <f t="shared" si="0"/>
        <v>5.6678240740740751E-2</v>
      </c>
      <c r="H12" s="343">
        <v>4.5173611111111109E-2</v>
      </c>
      <c r="I12" s="341">
        <v>50.74</v>
      </c>
    </row>
    <row r="13" spans="1:9" x14ac:dyDescent="0.25">
      <c r="A13" s="360" t="s">
        <v>153</v>
      </c>
      <c r="B13" s="355" t="s">
        <v>10</v>
      </c>
      <c r="C13" s="364">
        <v>22208</v>
      </c>
      <c r="D13" s="337">
        <v>65</v>
      </c>
      <c r="E13" s="333">
        <v>6.3449074074074074E-2</v>
      </c>
      <c r="F13" s="336">
        <v>5.6018518518518518E-3</v>
      </c>
      <c r="G13" s="335">
        <f t="shared" si="0"/>
        <v>6.9050925925925932E-2</v>
      </c>
      <c r="H13" s="343">
        <v>5.0370370370370371E-2</v>
      </c>
      <c r="I13" s="341">
        <v>49.53</v>
      </c>
    </row>
    <row r="14" spans="1:9" x14ac:dyDescent="0.25">
      <c r="A14" s="360" t="s">
        <v>50</v>
      </c>
      <c r="B14" s="355" t="s">
        <v>10</v>
      </c>
      <c r="C14" s="364">
        <v>22408</v>
      </c>
      <c r="D14" s="337">
        <v>64</v>
      </c>
      <c r="E14" s="333">
        <v>6.3449074074074074E-2</v>
      </c>
      <c r="F14" s="336">
        <v>5.4861111111111117E-3</v>
      </c>
      <c r="G14" s="335">
        <f t="shared" si="0"/>
        <v>6.8935185185185183E-2</v>
      </c>
      <c r="H14" s="343">
        <v>5.0972222222222224E-2</v>
      </c>
      <c r="I14" s="341">
        <v>48.93</v>
      </c>
    </row>
    <row r="15" spans="1:9" x14ac:dyDescent="0.25">
      <c r="A15" s="360" t="s">
        <v>81</v>
      </c>
      <c r="B15" s="355" t="s">
        <v>6</v>
      </c>
      <c r="C15" s="364">
        <v>21855</v>
      </c>
      <c r="D15" s="337">
        <v>66</v>
      </c>
      <c r="E15" s="335">
        <v>5.7280092592592591E-2</v>
      </c>
      <c r="F15" s="335">
        <v>5.138888888888889E-3</v>
      </c>
      <c r="G15" s="335">
        <f t="shared" si="0"/>
        <v>6.2418981481481478E-2</v>
      </c>
      <c r="H15" s="343">
        <v>4.7581018518518516E-2</v>
      </c>
      <c r="I15" s="341">
        <v>48.17</v>
      </c>
    </row>
    <row r="16" spans="1:9" x14ac:dyDescent="0.25">
      <c r="A16" s="360" t="s">
        <v>91</v>
      </c>
      <c r="B16" s="355" t="s">
        <v>9</v>
      </c>
      <c r="C16" s="364">
        <v>27152</v>
      </c>
      <c r="D16" s="337">
        <v>51</v>
      </c>
      <c r="E16" s="333">
        <v>5.5266203703703699E-2</v>
      </c>
      <c r="F16" s="336">
        <v>5.4282407407407404E-3</v>
      </c>
      <c r="G16" s="335">
        <f t="shared" si="0"/>
        <v>6.069444444444444E-2</v>
      </c>
      <c r="H16" s="343">
        <v>5.2812499999999998E-2</v>
      </c>
      <c r="I16" s="341">
        <v>47.23</v>
      </c>
    </row>
    <row r="17" spans="1:9" x14ac:dyDescent="0.25">
      <c r="A17" s="360" t="s">
        <v>90</v>
      </c>
      <c r="B17" s="355" t="s">
        <v>6</v>
      </c>
      <c r="C17" s="364">
        <v>23829</v>
      </c>
      <c r="D17" s="337">
        <v>60</v>
      </c>
      <c r="E17" s="335">
        <v>5.46875E-2</v>
      </c>
      <c r="F17" s="335">
        <v>5.208333333333333E-3</v>
      </c>
      <c r="G17" s="335">
        <f t="shared" si="0"/>
        <v>5.9895833333333336E-2</v>
      </c>
      <c r="H17" s="343">
        <v>4.8645833333333333E-2</v>
      </c>
      <c r="I17" s="341">
        <v>47.12</v>
      </c>
    </row>
    <row r="18" spans="1:9" x14ac:dyDescent="0.25">
      <c r="A18" s="360" t="s">
        <v>82</v>
      </c>
      <c r="B18" s="355" t="s">
        <v>9</v>
      </c>
      <c r="C18" s="364">
        <v>27667</v>
      </c>
      <c r="D18" s="337">
        <v>50</v>
      </c>
      <c r="E18" s="333">
        <v>5.5092592592592589E-2</v>
      </c>
      <c r="F18" s="336">
        <v>5.5902777777777782E-3</v>
      </c>
      <c r="G18" s="335">
        <f t="shared" si="0"/>
        <v>6.0682870370370366E-2</v>
      </c>
      <c r="H18" s="343">
        <v>5.3414351851851852E-2</v>
      </c>
      <c r="I18" s="341">
        <v>46.7</v>
      </c>
    </row>
    <row r="19" spans="1:9" x14ac:dyDescent="0.25">
      <c r="A19" s="360" t="s">
        <v>85</v>
      </c>
      <c r="B19" s="355" t="s">
        <v>8</v>
      </c>
      <c r="C19" s="364">
        <v>28028</v>
      </c>
      <c r="D19" s="337">
        <v>48</v>
      </c>
      <c r="E19" s="333">
        <v>5.6388888888888884E-2</v>
      </c>
      <c r="F19" s="336">
        <v>4.6990740740740743E-3</v>
      </c>
      <c r="G19" s="335">
        <f t="shared" si="0"/>
        <v>6.1087962962962955E-2</v>
      </c>
      <c r="H19" s="343">
        <v>5.4988425925925927E-2</v>
      </c>
      <c r="I19" s="341">
        <v>45.37</v>
      </c>
    </row>
    <row r="20" spans="1:9" x14ac:dyDescent="0.25">
      <c r="A20" s="360" t="s">
        <v>71</v>
      </c>
      <c r="B20" s="355" t="s">
        <v>9</v>
      </c>
      <c r="C20" s="364">
        <v>24477</v>
      </c>
      <c r="D20" s="337">
        <v>58</v>
      </c>
      <c r="E20" s="333">
        <v>6.3449074074074074E-2</v>
      </c>
      <c r="F20" s="336">
        <v>5.6365740740740742E-3</v>
      </c>
      <c r="G20" s="335">
        <f t="shared" si="0"/>
        <v>6.9085648148148146E-2</v>
      </c>
      <c r="H20" s="343">
        <v>5.5254629629629633E-2</v>
      </c>
      <c r="I20" s="341">
        <v>45.14</v>
      </c>
    </row>
    <row r="21" spans="1:9" x14ac:dyDescent="0.25">
      <c r="A21" s="360" t="s">
        <v>94</v>
      </c>
      <c r="B21" s="355" t="s">
        <v>9</v>
      </c>
      <c r="C21" s="364">
        <v>25940</v>
      </c>
      <c r="D21" s="337">
        <v>53</v>
      </c>
      <c r="E21" s="333">
        <v>6.2442129629629632E-2</v>
      </c>
      <c r="F21" s="336">
        <v>5.3125000000000004E-3</v>
      </c>
      <c r="G21" s="335">
        <f t="shared" si="0"/>
        <v>6.7754629629629637E-2</v>
      </c>
      <c r="H21" s="343">
        <v>5.7592592592592591E-2</v>
      </c>
      <c r="I21" s="341">
        <v>43.31</v>
      </c>
    </row>
    <row r="22" spans="1:9" x14ac:dyDescent="0.25">
      <c r="A22" s="360" t="s">
        <v>105</v>
      </c>
      <c r="B22" s="355" t="s">
        <v>5</v>
      </c>
      <c r="C22" s="364">
        <v>29158</v>
      </c>
      <c r="D22" s="337">
        <v>46</v>
      </c>
      <c r="E22" s="335">
        <v>5.4629629629629632E-2</v>
      </c>
      <c r="F22" s="335">
        <v>8.0439814814814818E-3</v>
      </c>
      <c r="G22" s="335">
        <f t="shared" si="0"/>
        <v>6.267361111111111E-2</v>
      </c>
      <c r="H22" s="343">
        <v>5.7546296296296297E-2</v>
      </c>
      <c r="I22" s="341">
        <v>39.83</v>
      </c>
    </row>
    <row r="23" spans="1:9" x14ac:dyDescent="0.25">
      <c r="A23" s="360" t="s">
        <v>119</v>
      </c>
      <c r="B23" s="355" t="s">
        <v>9</v>
      </c>
      <c r="C23" s="364">
        <v>27233</v>
      </c>
      <c r="D23" s="337">
        <v>51</v>
      </c>
      <c r="E23" s="333">
        <v>7.0104166666666676E-2</v>
      </c>
      <c r="F23" s="336">
        <v>5.5324074074074069E-3</v>
      </c>
      <c r="G23" s="335">
        <f t="shared" si="0"/>
        <v>7.5636574074074078E-2</v>
      </c>
      <c r="H23" s="343">
        <v>6.582175925925926E-2</v>
      </c>
      <c r="I23" s="341">
        <v>37.9</v>
      </c>
    </row>
    <row r="24" spans="1:9" x14ac:dyDescent="0.25">
      <c r="A24" s="360" t="s">
        <v>39</v>
      </c>
      <c r="B24" s="355" t="s">
        <v>0</v>
      </c>
      <c r="C24" s="364">
        <v>25468</v>
      </c>
      <c r="D24" s="337">
        <v>56</v>
      </c>
      <c r="E24" s="335">
        <v>7.7118055555555551E-2</v>
      </c>
      <c r="F24" s="335">
        <v>5.4166666666666669E-3</v>
      </c>
      <c r="G24" s="335">
        <f t="shared" si="0"/>
        <v>8.2534722222222218E-2</v>
      </c>
      <c r="H24" s="343">
        <v>6.9525462962962969E-2</v>
      </c>
      <c r="I24" s="341">
        <v>32.97</v>
      </c>
    </row>
    <row r="25" spans="1:9" x14ac:dyDescent="0.25">
      <c r="A25" s="360" t="s">
        <v>123</v>
      </c>
      <c r="B25" s="355" t="s">
        <v>21</v>
      </c>
      <c r="C25" s="364">
        <v>33422</v>
      </c>
      <c r="D25" s="337">
        <v>34</v>
      </c>
      <c r="E25" s="333">
        <v>7.1018518518518522E-2</v>
      </c>
      <c r="F25" s="336">
        <v>5.7060185185185191E-3</v>
      </c>
      <c r="G25" s="335">
        <f t="shared" si="0"/>
        <v>7.6724537037037036E-2</v>
      </c>
      <c r="H25" s="343">
        <v>7.586805555555555E-2</v>
      </c>
      <c r="I25" s="341">
        <v>32.880000000000003</v>
      </c>
    </row>
    <row r="26" spans="1:9" x14ac:dyDescent="0.25">
      <c r="A26" s="360" t="s">
        <v>122</v>
      </c>
      <c r="B26" s="355" t="s">
        <v>6</v>
      </c>
      <c r="C26" s="364">
        <v>23670</v>
      </c>
      <c r="D26" s="337">
        <v>61</v>
      </c>
      <c r="E26" s="335">
        <v>8.3807870370370366E-2</v>
      </c>
      <c r="F26" s="335">
        <v>1.0752314814814814E-2</v>
      </c>
      <c r="G26" s="335">
        <f t="shared" si="0"/>
        <v>9.4560185185185178E-2</v>
      </c>
      <c r="H26" s="343">
        <v>7.6076388888888888E-2</v>
      </c>
      <c r="I26" s="341">
        <v>30.13</v>
      </c>
    </row>
    <row r="27" spans="1:9" ht="14.95" thickBot="1" x14ac:dyDescent="0.3">
      <c r="A27" s="361" t="s">
        <v>97</v>
      </c>
      <c r="B27" s="356" t="s">
        <v>8</v>
      </c>
      <c r="C27" s="365">
        <v>28595</v>
      </c>
      <c r="D27" s="338">
        <v>47</v>
      </c>
      <c r="E27" s="339">
        <v>8.8252314814814811E-2</v>
      </c>
      <c r="F27" s="340">
        <v>5.0000000000000001E-3</v>
      </c>
      <c r="G27" s="352">
        <f t="shared" si="0"/>
        <v>9.3252314814814816E-2</v>
      </c>
      <c r="H27" s="344">
        <v>8.4803240740740748E-2</v>
      </c>
      <c r="I27" s="342">
        <v>29.41</v>
      </c>
    </row>
    <row r="29" spans="1:9" x14ac:dyDescent="0.25">
      <c r="A29" s="357" t="s">
        <v>181</v>
      </c>
    </row>
    <row r="30" spans="1:9" ht="28.05" customHeight="1" x14ac:dyDescent="0.25">
      <c r="A30" s="418" t="s">
        <v>178</v>
      </c>
      <c r="B30" s="418"/>
      <c r="C30" s="418"/>
      <c r="D30" s="418"/>
      <c r="E30" s="418"/>
      <c r="F30" s="418"/>
      <c r="G30" s="418"/>
      <c r="H30" s="418"/>
      <c r="I30" s="418"/>
    </row>
    <row r="31" spans="1:9" x14ac:dyDescent="0.25">
      <c r="A31" s="362" t="s">
        <v>177</v>
      </c>
    </row>
    <row r="33" spans="1:9" ht="46.9" customHeight="1" x14ac:dyDescent="0.25">
      <c r="A33" s="418" t="s">
        <v>182</v>
      </c>
      <c r="B33" s="418"/>
      <c r="C33" s="418"/>
      <c r="D33" s="418"/>
      <c r="E33" s="418"/>
      <c r="F33" s="418"/>
      <c r="G33" s="418"/>
      <c r="H33" s="418"/>
      <c r="I33" s="418"/>
    </row>
  </sheetData>
  <autoFilter ref="A1:I1" xr:uid="{00000000-0009-0000-0000-000008000000}">
    <sortState xmlns:xlrd2="http://schemas.microsoft.com/office/spreadsheetml/2017/richdata2" ref="A2:I27">
      <sortCondition descending="1" ref="I1"/>
    </sortState>
  </autoFilter>
  <mergeCells count="2">
    <mergeCell ref="A30:I30"/>
    <mergeCell ref="A33:I33"/>
  </mergeCells>
  <hyperlinks>
    <hyperlink ref="A31" r:id="rId1" xr:uid="{00000000-0004-0000-0800-000000000000}"/>
  </hyperlinks>
  <pageMargins left="0.7" right="0.7" top="0.75" bottom="0.75" header="0.3" footer="0.3"/>
  <pageSetup paperSize="9" orientation="portrait" verticalDpi="0" r:id="rId2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 by age cat.</vt:lpstr>
      <vt:lpstr>Overall by gender only</vt:lpstr>
      <vt:lpstr>Road by age cat.</vt:lpstr>
      <vt:lpstr>Trail by age cat.</vt:lpstr>
      <vt:lpstr>Fell by age cat.</vt:lpstr>
      <vt:lpstr>Endurance by age cat.</vt:lpstr>
      <vt:lpstr>Anytimes by age cat.</vt:lpstr>
      <vt:lpstr>2025 Leaders</vt:lpstr>
      <vt:lpstr>Age Grading</vt:lpstr>
      <vt:lpstr>Notes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2025-12-23T11:09:46Z</cp:lastPrinted>
  <dcterms:created xsi:type="dcterms:W3CDTF">2021-02-22T20:55:53Z</dcterms:created>
  <dcterms:modified xsi:type="dcterms:W3CDTF">2025-12-23T11:14:07Z</dcterms:modified>
</cp:coreProperties>
</file>